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drawings/drawing25.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drawings/drawing26.xml" ContentType="application/vnd.openxmlformats-officedocument.drawing+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210" windowWidth="11340" windowHeight="6345" tabRatio="598" activeTab="0"/>
  </bookViews>
  <sheets>
    <sheet name="Impressum" sheetId="1" r:id="rId1"/>
    <sheet name="Inhaltsverz." sheetId="2" r:id="rId2"/>
    <sheet name="Vorbemerkungen" sheetId="3" r:id="rId3"/>
    <sheet name="Einschätzung" sheetId="4" r:id="rId4"/>
    <sheet name="Quellen" sheetId="5" r:id="rId5"/>
    <sheet name="DatenGraf1-2" sheetId="6" r:id="rId6"/>
    <sheet name="Graf1-2" sheetId="7" r:id="rId7"/>
    <sheet name="DatenGraf3-4" sheetId="8" r:id="rId8"/>
    <sheet name="Graf3-4" sheetId="9" r:id="rId9"/>
    <sheet name="Tab1" sheetId="10" r:id="rId10"/>
    <sheet name="Tab2" sheetId="11" r:id="rId11"/>
    <sheet name="Tab3" sheetId="12" r:id="rId12"/>
    <sheet name="Tab4" sheetId="13" r:id="rId13"/>
    <sheet name="Tab5" sheetId="14" r:id="rId14"/>
    <sheet name="Tab6" sheetId="15" r:id="rId15"/>
    <sheet name="Tab7" sheetId="16" r:id="rId16"/>
    <sheet name="Tab1 Energiebil" sheetId="17" r:id="rId17"/>
    <sheet name="Tab2 Energiebil." sheetId="18" r:id="rId18"/>
    <sheet name="Tab3 Energiebil." sheetId="19" r:id="rId19"/>
    <sheet name="Tab4 Energiebil." sheetId="20" r:id="rId20"/>
    <sheet name="Tab5+6 Energiebil." sheetId="21" r:id="rId21"/>
    <sheet name="DatenGraf1-2 Co2-Emission" sheetId="22" r:id="rId22"/>
    <sheet name="Graf1-2 CO2-Emission" sheetId="23" r:id="rId23"/>
    <sheet name="DatenGraf3-4 Co2-Emission" sheetId="24" r:id="rId24"/>
    <sheet name="Graf3-4 Co2Emission" sheetId="25" r:id="rId25"/>
    <sheet name="Tab1 CO2-Emissionen" sheetId="26" r:id="rId26"/>
    <sheet name="Tab2 CO2-Emissionen" sheetId="27" r:id="rId27"/>
    <sheet name="Tab3 CO2-Emissionen" sheetId="28" r:id="rId28"/>
    <sheet name="Tab4 CO2-Emissionen" sheetId="29" r:id="rId29"/>
    <sheet name="Quellenbilanz" sheetId="30" r:id="rId30"/>
    <sheet name="Verursacherbilanz" sheetId="31" r:id="rId31"/>
    <sheet name="CO2-Faktoren" sheetId="32" r:id="rId32"/>
  </sheets>
  <externalReferences>
    <externalReference r:id="rId35"/>
  </externalReferences>
  <definedNames>
    <definedName name="_xlnm.Print_Area" localSheetId="6">'Graf1-2'!$A$1:$G$54</definedName>
    <definedName name="_xlnm.Print_Area" localSheetId="8">'Graf3-4'!$A$1:$G$54</definedName>
  </definedNames>
  <calcPr fullCalcOnLoad="1" refMode="R1C1"/>
</workbook>
</file>

<file path=xl/sharedStrings.xml><?xml version="1.0" encoding="utf-8"?>
<sst xmlns="http://schemas.openxmlformats.org/spreadsheetml/2006/main" count="3655" uniqueCount="680">
  <si>
    <t>Differenziert zeigt sich auch hier das Bild hinsichtlich der Verbrauchsstruktur der einzelnen Energieträger. Der Stromverbrauch  hat sich im betrachteten Jahreszeitraum nach der deutlichen Erhöhung vom Vorjahr wieder verringert. In diesem Bereich sank auch der Endverbrauch an Kohlen weiter (- 6,8 Prozent gegenüber 2002). Nach den Verbrauchserhöhungen im Jahr 2001 gingen auch die  Verbräuche  bei den Erdgas und Mineralölen zurück (- 9,2 bzw. - 1,2  Prozent). Der Erdgasverbrauch sank dabei relativ betrachtet am meisten (9,2 Prozent), so dass sich sein Anteil am Endenergieverbrauch dieser Verbrauchergruppe auf  34,8 Prozent vergrößerte (2002:  36,4 Prozent). Der Anteil von Mineralölen erhöhte sich leicht auf  25,8 Prozent (2002: 24,8 Prozent).</t>
  </si>
  <si>
    <t>und Um-</t>
  </si>
  <si>
    <t>- 36 -</t>
  </si>
  <si>
    <t>BILANZ</t>
  </si>
  <si>
    <t xml:space="preserve"> Lieferungen</t>
  </si>
  <si>
    <t xml:space="preserve"> Bestandsaufstockung</t>
  </si>
  <si>
    <t xml:space="preserve"> PRIMÄRENERGIEVERBRAUCH</t>
  </si>
  <si>
    <t>Um-</t>
  </si>
  <si>
    <t>Z</t>
  </si>
  <si>
    <t>wand-</t>
  </si>
  <si>
    <t>N</t>
  </si>
  <si>
    <t xml:space="preserve"> Wasserkraftanlagen</t>
  </si>
  <si>
    <t>A</t>
  </si>
  <si>
    <t>ein-</t>
  </si>
  <si>
    <t xml:space="preserve"> Windkraft-, Photovoltaik- und andere Anlagen</t>
  </si>
  <si>
    <t>L</t>
  </si>
  <si>
    <t>satz</t>
  </si>
  <si>
    <t>I</t>
  </si>
  <si>
    <t xml:space="preserve"> Sonstige Energieerzeuger</t>
  </si>
  <si>
    <t>B</t>
  </si>
  <si>
    <t xml:space="preserve"> UMWANDLUNGSEINSATZ INSGESAMT</t>
  </si>
  <si>
    <t>S</t>
  </si>
  <si>
    <t>G</t>
  </si>
  <si>
    <t>U</t>
  </si>
  <si>
    <t>aus-</t>
  </si>
  <si>
    <t>D</t>
  </si>
  <si>
    <t>stoß</t>
  </si>
  <si>
    <t xml:space="preserve"> UMWANDLUNGSAUSSTOß  INSGESAMT </t>
  </si>
  <si>
    <t>W</t>
  </si>
  <si>
    <r>
      <t xml:space="preserve">In der </t>
    </r>
    <r>
      <rPr>
        <b/>
        <sz val="9"/>
        <rFont val="Arial"/>
        <family val="2"/>
      </rPr>
      <t xml:space="preserve">Verursacherbilanz </t>
    </r>
    <r>
      <rPr>
        <sz val="9"/>
        <rFont val="Arial"/>
        <family val="2"/>
      </rPr>
      <t>(Emissionen aus dem Endenergieverbrauch) werden den verbrauchten Endenergieträgern, wie Strom und Fernwärme, die CO</t>
    </r>
    <r>
      <rPr>
        <vertAlign val="subscript"/>
        <sz val="9"/>
        <rFont val="Arial"/>
        <family val="2"/>
      </rPr>
      <t>2</t>
    </r>
    <r>
      <rPr>
        <sz val="9"/>
        <rFont val="Arial"/>
        <family val="2"/>
      </rPr>
      <t>-Emissionen zugerechnet, die jeweils in ihrer Erzeugung anfielen. So schneiden in der Verursacherbilanz - gegenüber der Quellenbilanz – die Sektoren, die sehr stromintensiv sind, schlechter ab. In Thüringen verursachten die Verbraucher im Jahr 2003 durch ihren Energieeinsatz 18,8 Mill. Tonnen CO</t>
    </r>
    <r>
      <rPr>
        <vertAlign val="subscript"/>
        <sz val="9"/>
        <rFont val="Arial"/>
        <family val="2"/>
      </rPr>
      <t>2</t>
    </r>
    <r>
      <rPr>
        <sz val="9"/>
        <rFont val="Arial"/>
        <family val="2"/>
      </rPr>
      <t>-Emissionen. Gegenüber 1990 sind die CO</t>
    </r>
    <r>
      <rPr>
        <vertAlign val="subscript"/>
        <sz val="9"/>
        <rFont val="Arial"/>
        <family val="2"/>
      </rPr>
      <t>2</t>
    </r>
    <r>
      <rPr>
        <sz val="9"/>
        <rFont val="Arial"/>
        <family val="2"/>
      </rPr>
      <t>-Emissionen um 44,7 Prozent gefallen.  Während der durch den Endenergieverbrauch der Industrie verursachte CO</t>
    </r>
    <r>
      <rPr>
        <vertAlign val="subscript"/>
        <sz val="9"/>
        <rFont val="Arial"/>
        <family val="2"/>
      </rPr>
      <t>2</t>
    </r>
    <r>
      <rPr>
        <sz val="9"/>
        <rFont val="Arial"/>
        <family val="2"/>
      </rPr>
      <t>-Ausstoß von 13,8 auf 4,5 Mill. Tonnen CO</t>
    </r>
    <r>
      <rPr>
        <vertAlign val="subscript"/>
        <sz val="9"/>
        <rFont val="Arial"/>
        <family val="2"/>
      </rPr>
      <t>2</t>
    </r>
    <r>
      <rPr>
        <sz val="9"/>
        <rFont val="Arial"/>
        <family val="2"/>
      </rPr>
      <t xml:space="preserve"> (- 67,2 Prozent) sank, stiegen die im Verkehr anzurechnenden Emissionen von 3,3 auf 4,4 Mill. Tonnen CO</t>
    </r>
    <r>
      <rPr>
        <vertAlign val="subscript"/>
        <sz val="9"/>
        <rFont val="Arial"/>
        <family val="2"/>
      </rPr>
      <t>2</t>
    </r>
    <r>
      <rPr>
        <sz val="9"/>
        <rFont val="Arial"/>
        <family val="2"/>
      </rPr>
      <t xml:space="preserve"> (+ 33,0 Prozent). Die im Sektor der „privaten Haushalte und Kleinverbraucher“ verursachten Mengen gingen von 16,9  auf 9,9 Mill. Tonnen CO</t>
    </r>
    <r>
      <rPr>
        <vertAlign val="subscript"/>
        <sz val="9"/>
        <rFont val="Arial"/>
        <family val="2"/>
      </rPr>
      <t>2</t>
    </r>
    <r>
      <rPr>
        <sz val="9"/>
        <rFont val="Arial"/>
        <family val="2"/>
      </rPr>
      <t xml:space="preserve"> (- 41,6 Prozent) zurück.</t>
    </r>
  </si>
  <si>
    <t xml:space="preserve"> Steinkohlenzechen, Braunkohlengruben, Brikettfabriken</t>
  </si>
  <si>
    <t>M</t>
  </si>
  <si>
    <t>bei Ge-</t>
  </si>
  <si>
    <t xml:space="preserve"> Kraftwerke, Heizwerke</t>
  </si>
  <si>
    <t>winnung</t>
  </si>
  <si>
    <t xml:space="preserve"> Erdöl- und Erdgasgewinnung</t>
  </si>
  <si>
    <t>wandlung</t>
  </si>
  <si>
    <t xml:space="preserve"> EN.-VERBRAUCH IM UMWANDLUNGSBEREICH</t>
  </si>
  <si>
    <t xml:space="preserve"> Fackel- und Leitungsverluste</t>
  </si>
  <si>
    <t xml:space="preserve"> ENERGIEANGEBOT NACH UMWANDLUNG</t>
  </si>
  <si>
    <t xml:space="preserve"> Nichtenergetischer Verbrauch</t>
  </si>
  <si>
    <t xml:space="preserve"> Statistische Differenzen</t>
  </si>
  <si>
    <t xml:space="preserve"> ENDENERGIEVERBRAUCH</t>
  </si>
  <si>
    <t xml:space="preserve"> Gewinnung von Steinen und Erden, sonst. Bergbau</t>
  </si>
  <si>
    <t>.</t>
  </si>
  <si>
    <t>Obwohl sich der Primärenergieverbrauch seit 1990 um fast ein Drittel verringert hat, ist die Struktur des Energieverbrauchs seither weitgehend unverändert geblieben. Rund 45 Prozent entfallen auf Primärenergieträger, ca. 55 Prozent auf Sekundärenergieträger. Der Umwandlungseinsatz für die Weiterverarbeitung oder Veredlung von Energie betrug im Jahr 2003 noch 40 Prozent der Menge von 1990. Da zudem sowohl Verbrauch und Verluste in der Energieumwandlung weiter gesunken sind, standen 2003  89,2 Prozent des Primärenergieverbrauchs für den Endenergieverbrauch zur Verfügung. Der höchste Anteil seit 1990 wurde im Jahr 2001 erreicht (92,8 Prozent).</t>
  </si>
  <si>
    <t xml:space="preserve">Die einseitige Ausrichtung der allgemeinen Stromerzeugung  auf  Erdgas in Thüringen ist nach wie vor offenkundig, obwohl es beim Erdgas nur einen leichten Verbrauchszuwachs von 1,9 Prozent, bei den Mineralölen gar einen Rückgang gegenüber dem Vorjahr um 3,9 Prozent gab. Dafür hat sich auch 2003 der Einsatz der erneuerbaren Energieträger gegenüber dem Niveau der Vorjahre weiter spürbar erhöht, vor allem durch verstärkte Nutzung der Biomasse und der Windkraft. Mit einem Anteil von 8,7 Prozent am gesamten Primärenergieverbrauch besitzen die erneuerbaren Energieträger inzwischen eine größere Bedeutung als Kohle. </t>
  </si>
  <si>
    <t>Bei der Fernwärme ergab sich  2003 im Endverbrauch gegenüber  2002 trotz der milden Witterung ein Anstieg um 2,7 Prozent. Ihr Endverbrauch erreichte damit noch  47,0 Prozent des Ausgangsniveaus von 1990.</t>
  </si>
  <si>
    <r>
      <t>Statistische Quellen der Energiebilanz und CO</t>
    </r>
    <r>
      <rPr>
        <b/>
        <vertAlign val="subscript"/>
        <sz val="9"/>
        <rFont val="Helvetica"/>
        <family val="2"/>
      </rPr>
      <t>2</t>
    </r>
    <r>
      <rPr>
        <b/>
        <sz val="9"/>
        <rFont val="Helvetica"/>
        <family val="2"/>
      </rPr>
      <t>-Bilanz 2003</t>
    </r>
  </si>
  <si>
    <t>Auch der Endenergieverbrauch wird maßgeblich durch den Einsatz von flüssigen und gasförmigen Energieträgern beeinflusst, die zusammen einen Anteil von  66 Prozent abdeckten.</t>
  </si>
  <si>
    <t>Nach 2002 ging auch 2003 der Verbrauch von  Erdgas im  Endenergieverbrauch gegenüber dem  Vorjahreszeitraum zurück (- 1,4 Prozent). Erdgas hält im Berichtsjahr einen Anteil von  25,3 Prozent am Gesamt-Endenergieverbrauch.</t>
  </si>
  <si>
    <t xml:space="preserve">Entgegen dem Vorjahr machte 2003 der Erdgasverbrauch mit 34,6 Prozent den höchsten Anteil am industriellen Endverbrauch aus und stieg um deutliche 21,5 Prozent, während der Stromverbrauch um 9,6 Prozent stieg. Dagegen ging der Verbrauch an Mineralölen in der Industrie zurück (- 7,1 Prozent). </t>
  </si>
  <si>
    <r>
      <t xml:space="preserve">Der </t>
    </r>
    <r>
      <rPr>
        <b/>
        <sz val="9"/>
        <rFont val="Helvetica"/>
        <family val="2"/>
      </rPr>
      <t>Primärenergieverbrauch</t>
    </r>
    <r>
      <rPr>
        <sz val="9"/>
        <rFont val="Helvetica"/>
        <family val="2"/>
      </rPr>
      <t xml:space="preserve">  hat sich im Jahr 2003 gegenüber dem Vorjahr um 0,8 Prozent erhöht. Er betrug damit noch 68,5 Prozent der verbrauchten Gesamtmenge des zu betrachtenden Ausgangsjahres 1990. Der Kohleeinsatz sank beachtlich um 11,2 Prozent gegenüber 2002 auf 1,9 Prozent der Masse von 1990. Die seit Mitte der neunziger Jahre zu beobachtende Dominanz von Öl und Gas innerhalb der Energieträgerstruktur setzte sich auch 2003 mit einem realisierten Anteil  von  74,7 Prozent  am  gesamten  Primärenergieverbrauch  (Mineralöle  38,3  Prozent, Erdgas  36,4 Prozent) weiter fort. </t>
    </r>
  </si>
  <si>
    <r>
      <t xml:space="preserve">Der </t>
    </r>
    <r>
      <rPr>
        <b/>
        <sz val="9"/>
        <rFont val="Helvetica"/>
        <family val="0"/>
      </rPr>
      <t>Endenergieverbrauch</t>
    </r>
    <r>
      <rPr>
        <sz val="9"/>
        <rFont val="Helvetica"/>
        <family val="0"/>
      </rPr>
      <t xml:space="preserve"> ist um 1,1 Prozent gegenüber dem Vorjahr gesunken und entspricht damit 70,3 Prozent des Ausgangsniveaus von 1990.</t>
    </r>
  </si>
  <si>
    <r>
      <t xml:space="preserve">Entsprechend der Entwicklung beim Endenergieverbrauch insgesamt war im Bereich </t>
    </r>
    <r>
      <rPr>
        <b/>
        <sz val="9"/>
        <rFont val="Helvetica"/>
        <family val="0"/>
      </rPr>
      <t>Gewinnung von Steinen und Erden, sonstiger</t>
    </r>
    <r>
      <rPr>
        <sz val="9"/>
        <rFont val="Helvetica"/>
        <family val="0"/>
      </rPr>
      <t xml:space="preserve"> </t>
    </r>
    <r>
      <rPr>
        <b/>
        <sz val="9"/>
        <rFont val="Helvetica"/>
        <family val="0"/>
      </rPr>
      <t>Bergbau und Verarbeitendes Gewerbe</t>
    </r>
    <r>
      <rPr>
        <sz val="9"/>
        <rFont val="Helvetica"/>
        <family val="0"/>
      </rPr>
      <t xml:space="preserve"> eine deutliche Verbrauchserhöhung von  14,3 Prozent zu verzeichnen. Damit umfasst der Endverbrauch in diesem Bereich 23 Prozent des gesamten Endenergieverbrauchs.</t>
    </r>
  </si>
  <si>
    <r>
      <t xml:space="preserve">Den größten Anteil am Endenergieverbrauch im Land haben mit 50 Prozent nach wie vor die </t>
    </r>
    <r>
      <rPr>
        <b/>
        <sz val="9"/>
        <rFont val="Helvetica"/>
        <family val="0"/>
      </rPr>
      <t>privaten Haushalte sowie Gewerbe, Handel, Dienstleistungen und übrige Verbraucher</t>
    </r>
    <r>
      <rPr>
        <sz val="9"/>
        <rFont val="Helvetica"/>
        <family val="0"/>
      </rPr>
      <t>,</t>
    </r>
    <r>
      <rPr>
        <b/>
        <sz val="9"/>
        <rFont val="Helvetica"/>
        <family val="0"/>
      </rPr>
      <t xml:space="preserve"> </t>
    </r>
    <r>
      <rPr>
        <sz val="9"/>
        <rFont val="Helvetica"/>
        <family val="0"/>
      </rPr>
      <t xml:space="preserve">deren Verbrauchsverhalten besonders klimaabhängig ist. </t>
    </r>
  </si>
  <si>
    <r>
      <t>Der Verbrauch erneuerbarer Energieträger, insbesondere der von Biomasse, ist gegenüber 2002 erheblich um 167</t>
    </r>
    <r>
      <rPr>
        <sz val="9"/>
        <rFont val="Arial"/>
        <family val="0"/>
      </rPr>
      <t> </t>
    </r>
    <r>
      <rPr>
        <sz val="9"/>
        <rFont val="Helvetica"/>
        <family val="0"/>
      </rPr>
      <t>Prozent gestiegen, was auf die stärkere Nutzung von Biomasse als Brennstoff zur Strom- und Wärmeerzeugung zurückzuführen ist.</t>
    </r>
  </si>
  <si>
    <r>
      <t>Insgesamt wird die Verbrauchsstruktur der Energieträger bei den privaten Haushalte sowie Gewerbe, Handel, Dienstleistungen und übrige Verbraucher nach wie vor von Öl und Gas dominiert.  Diese beiden Energieträger machen rund 61 Prozent des Endenergieverbrauchs dieses Bereichs aus, gefolgt von Strom mit einem Anteil von 26</t>
    </r>
    <r>
      <rPr>
        <sz val="9"/>
        <rFont val="Arial"/>
        <family val="0"/>
      </rPr>
      <t> </t>
    </r>
    <r>
      <rPr>
        <sz val="9"/>
        <rFont val="Helvetica"/>
        <family val="0"/>
      </rPr>
      <t xml:space="preserve">Prozent. Die festen Brennstoffe, die 1990 noch einen Endverbrauchsanteil von über 60 Prozent zu verzeichnen hatten, sind nur noch zu 1,0 Prozent beteiligt.  </t>
    </r>
  </si>
  <si>
    <r>
      <t xml:space="preserve">Im </t>
    </r>
    <r>
      <rPr>
        <b/>
        <sz val="9"/>
        <rFont val="Helvetica"/>
        <family val="0"/>
      </rPr>
      <t>Verkehrssektor</t>
    </r>
    <r>
      <rPr>
        <sz val="9"/>
        <rFont val="Helvetica"/>
        <family val="0"/>
      </rPr>
      <t xml:space="preserve"> verringerte sich der Verbrauch an Ottokraftstoffen und Dieselkraftstoffen um 4,9 Prozent. Der Einsatz von Flugtreibstoff in Thüringen blieb konstant.</t>
    </r>
  </si>
  <si>
    <r>
      <t>Entwicklung der CO</t>
    </r>
    <r>
      <rPr>
        <b/>
        <vertAlign val="subscript"/>
        <sz val="11"/>
        <rFont val="Arial"/>
        <family val="2"/>
      </rPr>
      <t>2</t>
    </r>
    <r>
      <rPr>
        <b/>
        <sz val="11"/>
        <rFont val="Arial"/>
        <family val="2"/>
      </rPr>
      <t>-Emissionen</t>
    </r>
  </si>
  <si>
    <r>
      <t xml:space="preserve">In der </t>
    </r>
    <r>
      <rPr>
        <b/>
        <sz val="9"/>
        <rFont val="Arial"/>
        <family val="2"/>
      </rPr>
      <t>Quellenbilanz</t>
    </r>
    <r>
      <rPr>
        <sz val="9"/>
        <rFont val="Arial"/>
        <family val="2"/>
      </rPr>
      <t xml:space="preserve"> (Emissionen aus dem Primärenergieverbrauch) werden nur jene fossilen Energieträger berücksichtigt, die CO</t>
    </r>
    <r>
      <rPr>
        <vertAlign val="subscript"/>
        <sz val="9"/>
        <rFont val="Arial"/>
        <family val="2"/>
      </rPr>
      <t>2</t>
    </r>
    <r>
      <rPr>
        <sz val="9"/>
        <rFont val="Arial"/>
        <family val="2"/>
      </rPr>
      <t>-Emissionen verursachen. Im Jahr 2003 wurden in Thüringen 11,9 Mill. Tonnen CO</t>
    </r>
    <r>
      <rPr>
        <vertAlign val="subscript"/>
        <sz val="9"/>
        <rFont val="Arial"/>
        <family val="2"/>
      </rPr>
      <t>2</t>
    </r>
    <r>
      <rPr>
        <sz val="9"/>
        <rFont val="Arial"/>
        <family val="2"/>
      </rPr>
      <t xml:space="preserve"> emittiert. Gegenüber dem Jahr 1990 ist damit der CO</t>
    </r>
    <r>
      <rPr>
        <vertAlign val="subscript"/>
        <sz val="9"/>
        <rFont val="Arial"/>
        <family val="2"/>
      </rPr>
      <t>2</t>
    </r>
    <r>
      <rPr>
        <sz val="9"/>
        <rFont val="Arial"/>
        <family val="2"/>
      </rPr>
      <t>-Ausstoß um 57,6 Prozent gesunken. Im Umwandlungssektor, in dem die Primärenergieträger in Energieträger wie Heizöl, Strom und Fernwärme umgewandelt werden, fallen rund 16</t>
    </r>
    <r>
      <rPr>
        <sz val="9"/>
        <rFont val="Arial"/>
        <family val="0"/>
      </rPr>
      <t> </t>
    </r>
    <r>
      <rPr>
        <sz val="9"/>
        <rFont val="Arial"/>
        <family val="2"/>
      </rPr>
      <t>Prozent der gesamten CO</t>
    </r>
    <r>
      <rPr>
        <vertAlign val="subscript"/>
        <sz val="9"/>
        <rFont val="Arial"/>
        <family val="2"/>
      </rPr>
      <t>2</t>
    </r>
    <r>
      <rPr>
        <sz val="9"/>
        <rFont val="Arial"/>
        <family val="2"/>
      </rPr>
      <t xml:space="preserve">-Emissionen an (1,9 Mill. Tonnen). Der Umwandlungseinsatz in den Kraftwerken der allgemeinen Versorgung, den industriellen Kraftwerken sowie in den Heizwerken macht hier 99,7 Prozent aus. </t>
    </r>
  </si>
  <si>
    <r>
      <t>Bei der Verbrennung von fossilen Energieträgern bei den 3 großen Endverbrauchssektoren „Verarbeitendes Gewerbe“, „Verkehr“ und „Haushalte, Gewerbe, Handel, Dienstleistungen (GHD) und übrige Verbraucher“ entstehen die meisten der CO</t>
    </r>
    <r>
      <rPr>
        <vertAlign val="subscript"/>
        <sz val="9"/>
        <rFont val="Arial"/>
        <family val="2"/>
      </rPr>
      <t>2</t>
    </r>
    <r>
      <rPr>
        <sz val="9"/>
        <rFont val="Arial"/>
        <family val="2"/>
      </rPr>
      <t>-Emissionen (10,0 Mill. Tonnen). Diese Emissionen beziehen sich nur auf die direkt am Ort der Verbrennung entstehenden CO</t>
    </r>
    <r>
      <rPr>
        <vertAlign val="subscript"/>
        <sz val="9"/>
        <rFont val="Arial"/>
        <family val="2"/>
      </rPr>
      <t>2</t>
    </r>
    <r>
      <rPr>
        <sz val="9"/>
        <rFont val="Arial"/>
        <family val="2"/>
      </rPr>
      <t>-Mengen (daher Quellenbilanz), d. h. Strom und Fernwärme werden bei dieser Sichtweise als Nullemittenten eingestuft, weil die Emissionen bei ihrer Umwandlung schon berücksichtigt worden sind.</t>
    </r>
  </si>
  <si>
    <t xml:space="preserve"> Ernährungsgewerbe und Tabakverarbeitung</t>
  </si>
  <si>
    <t xml:space="preserve"> Textil-, Bekleidungs-, Ledergewerbe</t>
  </si>
  <si>
    <t xml:space="preserve"> Holz-, Papier-, Verlags- und Druckgewerbe</t>
  </si>
  <si>
    <t xml:space="preserve"> Chemische Industrie</t>
  </si>
  <si>
    <t xml:space="preserve"> Herstellung von Gummi- und Kunststoffwaren</t>
  </si>
  <si>
    <t xml:space="preserve"> Glasgewerbe, Keramik, Verarbeitung von</t>
  </si>
  <si>
    <t xml:space="preserve">  Steinen und Erden</t>
  </si>
  <si>
    <t xml:space="preserve"> Metallerzeugung und -bearbeitung</t>
  </si>
  <si>
    <t xml:space="preserve"> Herstellung von Metallerzeugnissen</t>
  </si>
  <si>
    <t xml:space="preserve"> Maschinenbau</t>
  </si>
  <si>
    <t xml:space="preserve"> Herstellung von Büromaschinen, DV-Geräten und -ein-</t>
  </si>
  <si>
    <t xml:space="preserve">  richtungen; Elektrotechnik</t>
  </si>
  <si>
    <t xml:space="preserve"> Medizin-, Mess-, Steuer- und Regelungstechnik; Optik</t>
  </si>
  <si>
    <t>END-</t>
  </si>
  <si>
    <t xml:space="preserve"> Herstellung von Kraftwagen und Kraftwagenteilen und</t>
  </si>
  <si>
    <t xml:space="preserve">  sonstiger Fahrzeugbau</t>
  </si>
  <si>
    <t>VER-</t>
  </si>
  <si>
    <t xml:space="preserve"> Herst. von Möbeln, Schmuck, Musikinstrumenten, Sport-</t>
  </si>
  <si>
    <t>BRAUCH</t>
  </si>
  <si>
    <t xml:space="preserve">  geräten, Spielwaren und sonstigen Erzeugnissen  </t>
  </si>
  <si>
    <t xml:space="preserve"> Recycling </t>
  </si>
  <si>
    <t xml:space="preserve">VERARBEITENDES GEWERBE, </t>
  </si>
  <si>
    <t xml:space="preserve"> GEWINNUNG VON STEINEN UND ERDEN SOWIE</t>
  </si>
  <si>
    <t>SONSTIGER BERGBAU INSGESAMT</t>
  </si>
  <si>
    <t xml:space="preserve"> Schienenverkehr</t>
  </si>
  <si>
    <t xml:space="preserve"> Straßenverkehr</t>
  </si>
  <si>
    <t xml:space="preserve"> Luftverkehr</t>
  </si>
  <si>
    <t xml:space="preserve"> Küsten- und Binnenschiffahrt</t>
  </si>
  <si>
    <t xml:space="preserve"> VERKEHR INSGESAMT</t>
  </si>
  <si>
    <t xml:space="preserve"> Haushalte</t>
  </si>
  <si>
    <t>Gewerbe, Handel, Dienstl. und übrige Verbraucher</t>
  </si>
  <si>
    <t xml:space="preserve"> HAUSHALTE + GEW., HANDEL, DL + übrige VERBR.</t>
  </si>
  <si>
    <t>Zeichenerklärung:</t>
  </si>
  <si>
    <t xml:space="preserve">     nicht belegt</t>
  </si>
  <si>
    <t xml:space="preserve"> -</t>
  </si>
  <si>
    <t xml:space="preserve">     nichts vorhanden (genau Null) oder Wert &lt; 0,5</t>
  </si>
  <si>
    <t>Stand:</t>
  </si>
  <si>
    <t xml:space="preserve">     Zahlenwert unbekannt</t>
  </si>
  <si>
    <t xml:space="preserve"> - 22 -</t>
  </si>
  <si>
    <t xml:space="preserve"> - 23 -</t>
  </si>
  <si>
    <t xml:space="preserve">Strom </t>
  </si>
  <si>
    <t>Tabelle 2:  Terajoule</t>
  </si>
  <si>
    <t xml:space="preserve"> - 24 -</t>
  </si>
  <si>
    <t xml:space="preserve"> - 25 -</t>
  </si>
  <si>
    <t>Tabelle 3:  Steinkohleneinheiten (SKE)</t>
  </si>
  <si>
    <t>1 000 t SKE</t>
  </si>
  <si>
    <t xml:space="preserve"> - 26 -</t>
  </si>
  <si>
    <t>Zu Vergleichszwecken liegt  die Thüringer Energiebilanz 2003 auch in der früher oder für spezielle Anforderungen gebräuchlichen "Steinkohleneinheit" bzw. "Rohöleinheit" vor.</t>
  </si>
  <si>
    <t>1) Detaillierte und aktuelle Angaben zur Stromversorgung in Thüringen können dem vierteljährlich erscheinenden Statistischen Bericht „Energiewirtschaft in Thüringen“  (Best.-Nr.: 05401) entnommen werden.</t>
  </si>
  <si>
    <t>- Statistischer Bericht über die Energiewirtschaft in Thüringen</t>
  </si>
  <si>
    <t xml:space="preserve">   des Bergbaus und der Gewinnung von Steinen und Erden in Thüringen</t>
  </si>
  <si>
    <t>- Jahres-Erhebung über die Energieverwendung der Betriebe des Verarbeitenden Gewerbes sowie</t>
  </si>
  <si>
    <t>- Die Entwicklung der Gaswirtschaft in der Bundesrepublik Deutschland im Jahre 2003</t>
  </si>
  <si>
    <t>- Die Elektrizitätswirtschaft in der Bundesrepublik Deutschland im Jahre 2003</t>
  </si>
  <si>
    <t>- Jahresbericht und Mineralölzahlen 2003</t>
  </si>
  <si>
    <t>- Jahresbericht 2003</t>
  </si>
  <si>
    <t xml:space="preserve">- Jahresbericht 2003 </t>
  </si>
  <si>
    <t>- Energiebilanzen der Bundesrepublik Deutschland 1989 bis 2003</t>
  </si>
  <si>
    <t>Energiebilanz Thüringen 2003</t>
  </si>
  <si>
    <t>Energie-</t>
  </si>
  <si>
    <t>48/49</t>
  </si>
  <si>
    <t>50-52</t>
  </si>
  <si>
    <t>53-55</t>
  </si>
  <si>
    <t>56/57</t>
  </si>
  <si>
    <t>59/60</t>
  </si>
  <si>
    <t>61-63</t>
  </si>
  <si>
    <t>66-68</t>
  </si>
  <si>
    <t>70/71</t>
  </si>
  <si>
    <t>Mengeneinheiten in Wärmeeinheiten zur Thüringer Energiebilanz 2003</t>
  </si>
  <si>
    <t xml:space="preserve"> - 27 -</t>
  </si>
  <si>
    <t>Tabelle 4:  Rohöleinheiten (RÖE)</t>
  </si>
  <si>
    <t>1 000 t RÖE</t>
  </si>
  <si>
    <t xml:space="preserve"> - 28 -</t>
  </si>
  <si>
    <t xml:space="preserve">5.  Heizwerte der Energieträger für die Umrechnung von spezifischen </t>
  </si>
  <si>
    <t>Mengen-</t>
  </si>
  <si>
    <t>Heizwert</t>
  </si>
  <si>
    <t>SKE-</t>
  </si>
  <si>
    <t>einheit</t>
  </si>
  <si>
    <t>kJoule</t>
  </si>
  <si>
    <t>Faktor</t>
  </si>
  <si>
    <r>
      <t>Steinkohlen</t>
    </r>
    <r>
      <rPr>
        <vertAlign val="superscript"/>
        <sz val="8"/>
        <rFont val="Arial"/>
        <family val="2"/>
      </rPr>
      <t xml:space="preserve"> 1)</t>
    </r>
  </si>
  <si>
    <t>kg</t>
  </si>
  <si>
    <t>Steinkohlenbriketts</t>
  </si>
  <si>
    <t>Steinkohlenkoks</t>
  </si>
  <si>
    <r>
      <t xml:space="preserve">Braunkohlen </t>
    </r>
    <r>
      <rPr>
        <vertAlign val="superscript"/>
        <sz val="8"/>
        <rFont val="Arial"/>
        <family val="2"/>
      </rPr>
      <t>1)</t>
    </r>
  </si>
  <si>
    <r>
      <t xml:space="preserve">Braunkohlenbriketts </t>
    </r>
    <r>
      <rPr>
        <vertAlign val="superscript"/>
        <sz val="8"/>
        <rFont val="Arial"/>
        <family val="2"/>
      </rPr>
      <t>1)</t>
    </r>
  </si>
  <si>
    <r>
      <t xml:space="preserve">Andere Braunkohlen- Produkte </t>
    </r>
    <r>
      <rPr>
        <vertAlign val="superscript"/>
        <sz val="8"/>
        <rFont val="Arial"/>
        <family val="2"/>
      </rPr>
      <t>2)</t>
    </r>
  </si>
  <si>
    <r>
      <t xml:space="preserve">Hartbraunkohle </t>
    </r>
    <r>
      <rPr>
        <vertAlign val="superscript"/>
        <sz val="8"/>
        <rFont val="Arial"/>
        <family val="2"/>
      </rPr>
      <t>3)</t>
    </r>
  </si>
  <si>
    <t>Ottokraftstoffe</t>
  </si>
  <si>
    <t>Dieselkraftstoffe</t>
  </si>
  <si>
    <t>Schwerer Flugturbinenkraftstoff, Petroleum</t>
  </si>
  <si>
    <t>Heizöl, leicht</t>
  </si>
  <si>
    <t>Heizöl, schwer</t>
  </si>
  <si>
    <t>Andere Mineralölprodukte</t>
  </si>
  <si>
    <t>Flüssiggas</t>
  </si>
  <si>
    <t>Kokerei- und Stadtgas</t>
  </si>
  <si>
    <t>m³</t>
  </si>
  <si>
    <t>Erdgas</t>
  </si>
  <si>
    <r>
      <t xml:space="preserve">Klärgas und andere Biogase </t>
    </r>
    <r>
      <rPr>
        <vertAlign val="superscript"/>
        <sz val="8"/>
        <rFont val="Arial"/>
        <family val="2"/>
      </rPr>
      <t xml:space="preserve">4) </t>
    </r>
    <r>
      <rPr>
        <sz val="8"/>
        <rFont val="Arial"/>
        <family val="2"/>
      </rPr>
      <t xml:space="preserve"> </t>
    </r>
  </si>
  <si>
    <r>
      <t xml:space="preserve">Nachwachsende Rohstoffe, Brennholz </t>
    </r>
    <r>
      <rPr>
        <vertAlign val="superscript"/>
        <sz val="8"/>
        <rFont val="Arial"/>
        <family val="2"/>
      </rPr>
      <t>1)</t>
    </r>
  </si>
  <si>
    <t>Biodiesel (Rapsölmethylester)</t>
  </si>
  <si>
    <t>kWh</t>
  </si>
  <si>
    <t>Windkraft</t>
  </si>
  <si>
    <t>Solarenergie</t>
  </si>
  <si>
    <t>Elektrischer Strom</t>
  </si>
  <si>
    <t>1)  Durchschnittswert</t>
  </si>
  <si>
    <t xml:space="preserve">2) Braunkohlenkoks, Staub- und Trockenkohle </t>
  </si>
  <si>
    <t xml:space="preserve">3) für EEV </t>
  </si>
  <si>
    <t>4) aus Heizwert von Methangas (35,888) - entsprechend 50% Anteil</t>
  </si>
  <si>
    <t>6.  Tableau zum Vergleich gebräuchlicher Maßeinheiten der Wärmeenergie</t>
  </si>
  <si>
    <t>Einheit</t>
  </si>
  <si>
    <t>kJ</t>
  </si>
  <si>
    <t>kcal</t>
  </si>
  <si>
    <t xml:space="preserve">  1 kJ</t>
  </si>
  <si>
    <t xml:space="preserve">  1 kcal</t>
  </si>
  <si>
    <t xml:space="preserve">  1 kWh</t>
  </si>
  <si>
    <t xml:space="preserve">  1 kg SKE</t>
  </si>
  <si>
    <t xml:space="preserve">  1 kg RÖE</t>
  </si>
  <si>
    <t xml:space="preserve">Verarbeitendes Gewerbe, Gewinnung von Steinen und Erden, sonstiger Bergbau </t>
  </si>
  <si>
    <t>1. CO2-Emissionen Quellenbilanz</t>
  </si>
  <si>
    <r>
      <t>CO</t>
    </r>
    <r>
      <rPr>
        <vertAlign val="subscript"/>
        <sz val="8"/>
        <rFont val="Arial"/>
        <family val="2"/>
      </rPr>
      <t>2</t>
    </r>
    <r>
      <rPr>
        <sz val="8"/>
        <rFont val="Arial"/>
        <family val="2"/>
      </rPr>
      <t>-Emissionen aus dem Primärenergieverbrauch je Einwohner</t>
    </r>
  </si>
  <si>
    <r>
      <t>CO</t>
    </r>
    <r>
      <rPr>
        <vertAlign val="subscript"/>
        <sz val="8"/>
        <rFont val="Arial"/>
        <family val="2"/>
      </rPr>
      <t>2</t>
    </r>
    <r>
      <rPr>
        <sz val="8"/>
        <rFont val="Arial"/>
        <family val="2"/>
      </rPr>
      <t>-Emissionen aus dem Endenergieverbrauch je Einwohner</t>
    </r>
  </si>
  <si>
    <t>2. CO2-Emissionen je Einwohner</t>
  </si>
  <si>
    <t>Haushalte, Gewerbe, Handel, Dienstleistungen, Übrige</t>
  </si>
  <si>
    <t>- 7 -</t>
  </si>
  <si>
    <t>-     nicht vorhanden (genau Null);</t>
  </si>
  <si>
    <t xml:space="preserve">      oder Wert &lt; 0,5</t>
  </si>
  <si>
    <t>.     Zahlenwert unbekannt oder geheim zu halten</t>
  </si>
  <si>
    <t xml:space="preserve">Preis: 0,00 EUR </t>
  </si>
  <si>
    <t>Abkürzungen</t>
  </si>
  <si>
    <t>AG       Aktiengesellschaft</t>
  </si>
  <si>
    <t>EEV     Endenergieverbrauch</t>
  </si>
  <si>
    <t>ET       Energieträger</t>
  </si>
  <si>
    <t>EVU     Energieversorgungsunternehmen</t>
  </si>
  <si>
    <t>EW      Einwohner</t>
  </si>
  <si>
    <t>FHW    Fernheizwerke</t>
  </si>
  <si>
    <t xml:space="preserve">     Kraft- und Heizwerke der allgemeinen Versorgung</t>
  </si>
  <si>
    <r>
      <t xml:space="preserve"> Wärmekraftwerke der allgemeinen Versorgung (ohne KWK)</t>
    </r>
    <r>
      <rPr>
        <vertAlign val="superscript"/>
        <sz val="6"/>
        <rFont val="Helvetica"/>
        <family val="0"/>
      </rPr>
      <t>1)</t>
    </r>
  </si>
  <si>
    <r>
      <t xml:space="preserve"> Heizwerke</t>
    </r>
    <r>
      <rPr>
        <vertAlign val="superscript"/>
        <sz val="6"/>
        <rFont val="Helvetica"/>
        <family val="0"/>
      </rPr>
      <t>1)</t>
    </r>
  </si>
  <si>
    <t>Heizkraftwerke der allgemeinen Versorgung (nur KWK)</t>
  </si>
  <si>
    <t xml:space="preserve">         Schienenverkehr</t>
  </si>
  <si>
    <t xml:space="preserve">         Straßenverkehr</t>
  </si>
  <si>
    <t xml:space="preserve">         Luftverkehr</t>
  </si>
  <si>
    <t xml:space="preserve">         Küsten- und Binnenschiffahrt</t>
  </si>
  <si>
    <t xml:space="preserve">     1) einschließlich Umwandlungseinsatz für ungekoppelte Erzeugung in Heizkraftwerken</t>
  </si>
  <si>
    <r>
      <t>1. CO</t>
    </r>
    <r>
      <rPr>
        <b/>
        <vertAlign val="subscript"/>
        <sz val="8"/>
        <rFont val="Arial"/>
        <family val="2"/>
      </rPr>
      <t>2</t>
    </r>
    <r>
      <rPr>
        <b/>
        <sz val="8"/>
        <rFont val="Arial"/>
        <family val="2"/>
      </rPr>
      <t>-</t>
    </r>
    <r>
      <rPr>
        <b/>
        <sz val="10"/>
        <rFont val="Arial"/>
        <family val="2"/>
      </rPr>
      <t>Quellenbilanz Thüringens 2003</t>
    </r>
  </si>
  <si>
    <t>Wärmekraftwerke der allgemeinen Versorgung (ohne KWK)</t>
  </si>
  <si>
    <t xml:space="preserve"> Heizkraftwerke der allgemeinen Versorgung (nur KWK)</t>
  </si>
  <si>
    <t>Heizwerke</t>
  </si>
  <si>
    <t>Sonstige Energieerzeuger</t>
  </si>
  <si>
    <t>Fackelverluste</t>
  </si>
  <si>
    <t>Endenergieverbrauchsbereich zusammen</t>
  </si>
  <si>
    <t>Verbrauch in der Energiegewinnung 
  und in den Umwandlungsbereichen</t>
  </si>
  <si>
    <t>Sonstiger Bergbau, Gewinnung von Steinen u.Erden,
  Verarbeitendes Gewerbe</t>
  </si>
  <si>
    <t>Zei-</t>
  </si>
  <si>
    <t xml:space="preserve"> Holzgewerbe (ohne Herstellung von Möbeln)</t>
  </si>
  <si>
    <t xml:space="preserve"> Papiergewerbe</t>
  </si>
  <si>
    <t xml:space="preserve"> Erzeugung von Roheisen, Stahl und Ferrolegierungen</t>
  </si>
  <si>
    <t xml:space="preserve"> Übrige Metallerzeugung und -bearbeitung</t>
  </si>
  <si>
    <t xml:space="preserve"> Fahrzeugbau</t>
  </si>
  <si>
    <t xml:space="preserve"> EMISSIONEN INSGESAMT</t>
  </si>
  <si>
    <t xml:space="preserve"> Ernährungsgewerbe, Tabakverarbeitung</t>
  </si>
  <si>
    <t xml:space="preserve"> Verlagsgewerbe, Druckgewerbe</t>
  </si>
  <si>
    <t xml:space="preserve"> Gewinnung von Steinen und Erden, sonstiger Bergbau</t>
  </si>
  <si>
    <r>
      <t xml:space="preserve"> GEWERBE INSGESAMT</t>
    </r>
    <r>
      <rPr>
        <vertAlign val="superscript"/>
        <sz val="6"/>
        <rFont val="Arial"/>
        <family val="2"/>
      </rPr>
      <t xml:space="preserve"> 1)</t>
    </r>
  </si>
  <si>
    <t xml:space="preserve">  1) einschließlich Emissionen aus Energieverbrauch in der Energiegewinnung und in den Umwandlungsbereichen</t>
  </si>
  <si>
    <t>2) Sonstige Energieerzeuger, Verbrauch in den Umwandlungsbereichen</t>
  </si>
  <si>
    <t>1) ab 2003 Heizwerke</t>
  </si>
  <si>
    <r>
      <t>Heizwerke</t>
    </r>
    <r>
      <rPr>
        <vertAlign val="superscript"/>
        <sz val="8"/>
        <rFont val="Arial"/>
        <family val="2"/>
      </rPr>
      <t xml:space="preserve"> 1)</t>
    </r>
  </si>
  <si>
    <r>
      <t>Sonstige</t>
    </r>
    <r>
      <rPr>
        <vertAlign val="superscript"/>
        <sz val="8"/>
        <rFont val="Arial"/>
        <family val="2"/>
      </rPr>
      <t xml:space="preserve"> 2)</t>
    </r>
    <r>
      <rPr>
        <sz val="8"/>
        <rFont val="Arial"/>
        <family val="2"/>
      </rPr>
      <t>,</t>
    </r>
  </si>
  <si>
    <t>Auf Grund der Liberalisierung des Strommarktes gibt es bei einigen Energieversorgungsunternehmen Probleme bei der Regionalisierung ihrer Daten. Deshalb ist die Vergleichbarkeit der Angaben zum Stromverbrauch zu denen des Vorjahres stark eingeschränkt.</t>
  </si>
  <si>
    <t>1. PEV 1990-2003 (PJ)</t>
  </si>
  <si>
    <t>GHD    Gewerbe, Handel, Dienstleistungen</t>
  </si>
  <si>
    <t>HKW    Heizkraftwerke</t>
  </si>
  <si>
    <t>IKW      Industriekraftwerke</t>
  </si>
  <si>
    <t>PEV     Primärenergieverbrauch</t>
  </si>
  <si>
    <t>SKE     Steinkohleneinheit</t>
  </si>
  <si>
    <t>RÖE    Rohöleinheit</t>
  </si>
  <si>
    <t>t           Tonnen</t>
  </si>
  <si>
    <t>Hinweise</t>
  </si>
  <si>
    <r>
      <t xml:space="preserve">Beim Endenergieverbrauch wird die Energieverwendung der einzelnen Energieträger den einzelnen Verbrauchergruppen zugeordnet. Er beruht für den Bereich </t>
    </r>
    <r>
      <rPr>
        <b/>
        <sz val="9"/>
        <rFont val="Helvetica"/>
        <family val="0"/>
      </rPr>
      <t xml:space="preserve">Gewinnung von Steinen und Erden, sonstiger Bergbau und Verarbeitendes Gewerbe </t>
    </r>
    <r>
      <rPr>
        <sz val="9"/>
        <rFont val="Helvetica"/>
        <family val="0"/>
      </rPr>
      <t>weitgehend auf den Angaben der Betriebe von Industrieunternehmen mit im Algemeinen 20 Beschäftigten und mehr. Die Gruppierung basiert ab diesem Bilanzjahr auf der Klassifikation der Wirtschaftszweige, Ausgabe 2003 (WZ2003), die für alle amtlichen Statistiken im Produzierenden Gewerbe seit 2003 verbindlich ist.</t>
    </r>
  </si>
  <si>
    <t>Abweichungen in den Summen der Energiebilanz beruhen auf Rundungsdifferenzen.</t>
  </si>
  <si>
    <t>- 8 -</t>
  </si>
  <si>
    <t>- 9 -</t>
  </si>
  <si>
    <r>
      <t>Ein zusammenfassendes Bild über die im Land emittierten CO</t>
    </r>
    <r>
      <rPr>
        <vertAlign val="subscript"/>
        <sz val="9"/>
        <rFont val="Arial"/>
        <family val="2"/>
      </rPr>
      <t>2</t>
    </r>
    <r>
      <rPr>
        <sz val="9"/>
        <rFont val="Arial"/>
        <family val="2"/>
      </rPr>
      <t>-Mengen liefert das Flussbild zur CO</t>
    </r>
    <r>
      <rPr>
        <vertAlign val="subscript"/>
        <sz val="9"/>
        <rFont val="Arial"/>
        <family val="2"/>
      </rPr>
      <t>2</t>
    </r>
    <r>
      <rPr>
        <sz val="9"/>
        <rFont val="Arial"/>
        <family val="2"/>
      </rPr>
      <t>-Bilanz, das seit 1999 Bestandteil dieser Veröffentlichung ist (siehe Anhang).</t>
    </r>
  </si>
  <si>
    <t>Die wichtigsten Datenquellen sollen im Folgenden genannt sein:</t>
  </si>
  <si>
    <t xml:space="preserve">Thüringer Landesamt für Statistik: </t>
  </si>
  <si>
    <t xml:space="preserve">Statistisches Bundesamt:                                                                            </t>
  </si>
  <si>
    <t>Thüringer Ministerium für Wirtschaft, Technologie und Arbeit:</t>
  </si>
  <si>
    <t>Bundesministerium für Wirtschaft:</t>
  </si>
  <si>
    <t>Statistik der Kohlewirtschaft e. V.:</t>
  </si>
  <si>
    <t>Bundesamt für Wirtschaft:</t>
  </si>
  <si>
    <t>Mineralölwirtschaftsverband e. V.:</t>
  </si>
  <si>
    <t>Wirtschaftsverband Erdöl- und Erdgasgewinnung</t>
  </si>
  <si>
    <t>Deutscher Verband Flüssiggas e. V.:</t>
  </si>
  <si>
    <t>Bundesverband der dt. Gas- und Wasserwirtschaft e. V.:</t>
  </si>
  <si>
    <t>Arbeitsgemeinschaft Energiebilanzen:</t>
  </si>
  <si>
    <t xml:space="preserve">Deutsches Institut für Wirtschaftsforschung / Umweltbundesamt: </t>
  </si>
  <si>
    <t>- 10 -</t>
  </si>
  <si>
    <t xml:space="preserve">Wie in den Vorbemerkungen bereits angeführt, ist zur Erarbeitung einer Landesenergiebilanz eine vielseitige </t>
  </si>
  <si>
    <t>Datenbasis erforderlich.</t>
  </si>
  <si>
    <t xml:space="preserve">- Jahres-Erhebung über die Abgabe sowie Ein- und Ausfuhr von Gas sowie Erlöse der    </t>
  </si>
  <si>
    <t xml:space="preserve">   Gasversorgungsunternehmen</t>
  </si>
  <si>
    <t>- Jahres-Erhebung über Stromabsatz und Erlöse der Elektrizitätsversorgungsunternehmen</t>
  </si>
  <si>
    <t xml:space="preserve">   und Stromhändler</t>
  </si>
  <si>
    <t>- Stromerzeugungsanlagen der Betriebe im Bergbau und Verarbeitenden Gewerbe</t>
  </si>
  <si>
    <t>- Kostenstrukturerhebung bei Unternehmen der Energie- und Wasserversorgung</t>
  </si>
  <si>
    <t>- Jahres-Erhebung über die Abgabe von Flüssiggas der Verkaufsgesellschaften</t>
  </si>
  <si>
    <t>- Jahres-Erhebung über die Gewinnung, Verwendung und Abgabe von Klärgas</t>
  </si>
  <si>
    <t>- Arbeitsdaten der Abteilung Energie und Technik über den Einsatz erneuerbarer Energien im Land,</t>
  </si>
  <si>
    <t xml:space="preserve">   errechnete und geschätzte Werte</t>
  </si>
  <si>
    <t xml:space="preserve">- Kohlenabsatz-Statistik: Steinkohlen und Braunkohlen </t>
  </si>
  <si>
    <t>- Importkohlenstatistik</t>
  </si>
  <si>
    <t>- Mineralölverbrauch nach Bundesländern</t>
  </si>
  <si>
    <r>
      <t>- CO</t>
    </r>
    <r>
      <rPr>
        <vertAlign val="subscript"/>
        <sz val="9"/>
        <rFont val="Helvetica"/>
        <family val="2"/>
      </rPr>
      <t>2</t>
    </r>
    <r>
      <rPr>
        <sz val="9"/>
        <rFont val="Helvetica"/>
        <family val="2"/>
      </rPr>
      <t>-Emissionsfaktoren kohlenstoffhaltiger Energieträger</t>
    </r>
  </si>
  <si>
    <r>
      <t>1. CO</t>
    </r>
    <r>
      <rPr>
        <vertAlign val="subscript"/>
        <sz val="9"/>
        <rFont val="Helvetica"/>
        <family val="2"/>
      </rPr>
      <t>2</t>
    </r>
    <r>
      <rPr>
        <sz val="9"/>
        <rFont val="Helvetica"/>
        <family val="0"/>
      </rPr>
      <t>-Emissionen aus dem Primärenergieverbrauch nach Energieträgern</t>
    </r>
  </si>
  <si>
    <t>In der vertikalen Gliederung werden Energieaufkommen, Energieumwandlung und Endenergieverbrauch dargestellt. Jede einzelne Spalte gibt damit für den jeweiligen Energieträger den Nachweis über dessen Aufkommen und die Verwendung wieder.</t>
  </si>
  <si>
    <r>
      <t xml:space="preserve">In der </t>
    </r>
    <r>
      <rPr>
        <b/>
        <sz val="9"/>
        <rFont val="Helvetica"/>
        <family val="2"/>
      </rPr>
      <t xml:space="preserve">Umwandlungsbilanz </t>
    </r>
    <r>
      <rPr>
        <sz val="9"/>
        <rFont val="Helvetica"/>
        <family val="0"/>
      </rPr>
      <t>werden Einsatz und Ausstoß der verschiedenen Umwandlungsprozesse, der Verbrauch an Energieträgern in der Energiegewinnung und im Umwandlungsbereich sowie die Fackel- und Leitungsverluste ausgewiesen. Typische Umwandlungsprozesse sind u. a. die Erzeugung von Strom und Wärme, die Herstellung von Koks und Briketts oder von Heizöl und Kraftstoffen.</t>
    </r>
  </si>
  <si>
    <r>
      <t xml:space="preserve">Im </t>
    </r>
    <r>
      <rPr>
        <b/>
        <sz val="9"/>
        <rFont val="Helvetica"/>
        <family val="0"/>
      </rPr>
      <t xml:space="preserve">Endenergieverbrauch </t>
    </r>
    <r>
      <rPr>
        <sz val="9"/>
        <rFont val="Helvetica"/>
        <family val="0"/>
      </rPr>
      <t>wird folglich nur die Verwendung derjenigen Primär- und Sekundärenergieträger aufgeführt, die unmittelbar der Erzeugung von Nutzenergie dienen. Die Aufschlüsselung erfolgt nach Verbrauchergruppen und Wirtschaftszweigen.</t>
    </r>
  </si>
  <si>
    <r>
      <t>Bezüge und Lieferungen</t>
    </r>
    <r>
      <rPr>
        <sz val="9"/>
        <rFont val="Helvetica"/>
        <family val="0"/>
      </rPr>
      <t xml:space="preserve"> betreffen die Ein- und Ausfuhr nach oder von Thüringen. Da statistische Werte und Messmöglichkeiten an den Landesgrenzen nicht ausreichend vorhanden sind, wird energieträgerspezifisch die Differenz zwischen dem eigenen Aufkommen und dem Verbrauch im Lande als Bezug bzw. Lieferung gebucht.</t>
    </r>
  </si>
  <si>
    <t>- Straßenverkehr</t>
  </si>
  <si>
    <t>Die Angaben der Energiebilanz beruhen im Allgemeinen auf Statistiken über die Lieferungen an Verkehrsträger. Zum Teil werden auch Marktforschungsergebnisse verwendet.</t>
  </si>
  <si>
    <t>Zeichenerklärung</t>
  </si>
  <si>
    <t>x    Tabellenfach gesperrt, weil Aussage nicht sinnvoll</t>
  </si>
  <si>
    <t xml:space="preserve">()    Aussagewert eingeschränkt     </t>
  </si>
  <si>
    <t>Desweiteren muss vermerkt werden, dass durch das neue Energiestatistikgesetz (EnStatG vom 26. Juli 2002 BGBl. I S. 2867 in der derzeit gültigen Fassung) der Brennstoffeinsatz zur Wärmeerzeugung (insbesondere der Prozesswärme) bei Industriekraftwerken mit Stromerzeugungsanlagen ab 2002 statistisch nachgewiesen wird. Das erklärt den Niveausprung im Primär- und Endenergieverbrauch bei den "Sonstigen Energieträgern".</t>
  </si>
  <si>
    <t>- Gewinnung von Primärenergieträgern in Thüringen</t>
  </si>
  <si>
    <t>- Bestandsveränderungen  -  soweit Daten vorhanden  -  unterteilt   nach   Bestandsentnahme  und Bestands-</t>
  </si>
  <si>
    <t xml:space="preserve">   aufstockungen</t>
  </si>
  <si>
    <t>=   Energieangebot nach Umwandlungsbilanz</t>
  </si>
  <si>
    <r>
      <t xml:space="preserve">Seit dem Bilanzjahr 1995 wird laut Beschluss der Arbeitsgemeinschaft und des Länderarbeitskreises Energiebilanzen für die Energieträger Kernenergie, Wasserkraft, Windkraft und Müll sowie für den Stromaustausch mit anderen Bundesländern die Wirkungsgradmethode - in Angleichung an internationale Konventionen - angewandt. Bei diesem neuen methodischen Ansatz wird davon ausgegangen, dass die Stromerzeugung z. B. aus Kernenergie (das sei der Vollständigkeit halber erwähnt - auch wenn Thüringen davon nicht  betroffen ist) mit einem Wirkungsgrad von 33 Prozent erfolgt. Für Wasserkraft und die anderen regenerativen Energieträger sind 100 Prozent festgelegt und beim Stromaustausch gilt nur noch der einheitliche Heizwert von 3600 kJ/kWh. </t>
    </r>
    <r>
      <rPr>
        <vertAlign val="superscript"/>
        <sz val="9"/>
        <rFont val="Helvetica"/>
        <family val="0"/>
      </rPr>
      <t>1)</t>
    </r>
  </si>
  <si>
    <r>
      <t xml:space="preserve">Im Umwandlungsbereich wird grundsätzlich nach dem Bruttoprinzip verbucht, d. h. Sekundärenergieträger die noch einmal einer Umwandlung unterlegen, werden jeweils wieder in voller Höhe in Einsatz und Ausstoß erfasst. Dies  ist z. B. der Fall bei Braunkohlenbriketts, die in Kraftwerken eingesetzt werden, nachdem sie in Brikettfabriken ihre Umwandlung aus Rohkohle erfuhren. </t>
    </r>
    <r>
      <rPr>
        <b/>
        <sz val="9"/>
        <rFont val="Helvetica"/>
        <family val="0"/>
      </rPr>
      <t>Umwandlungseinsatz und Umwandlungsausstoß</t>
    </r>
    <r>
      <rPr>
        <sz val="9"/>
        <rFont val="Helvetica"/>
        <family val="0"/>
      </rPr>
      <t xml:space="preserve"> enthalten - für sich betrachtet - Doppelzählungen, die aber in der Zeile "Energieangebot nach Umwandlungsbilanz" wieder eliminiert werden, da in diese Zeile die Differenz zwischen Umwandlungseinsatz und Umwandlungsausstoß eingeht.</t>
    </r>
  </si>
  <si>
    <t>1) Die bisher geltende Substitutionsmethode wurde zuletzt im Statistischen Bericht "Energiebilanz Thüringen 1994" (Bestell-Nr.: 05402) ausführlich erläutert.</t>
  </si>
  <si>
    <t>Entwicklung des Energieverbrauchs 2003</t>
  </si>
  <si>
    <r>
      <t>Entwicklung der CO</t>
    </r>
    <r>
      <rPr>
        <vertAlign val="subscript"/>
        <sz val="9"/>
        <rFont val="Helvetica"/>
        <family val="0"/>
      </rPr>
      <t>2</t>
    </r>
    <r>
      <rPr>
        <sz val="9"/>
        <rFont val="Helvetica"/>
        <family val="0"/>
      </rPr>
      <t>-Emissionen 2003</t>
    </r>
  </si>
  <si>
    <r>
      <t>Statistische Quellen der Energiebilanz und CO</t>
    </r>
    <r>
      <rPr>
        <vertAlign val="subscript"/>
        <sz val="9"/>
        <rFont val="Helvetica"/>
        <family val="0"/>
      </rPr>
      <t>2</t>
    </r>
    <r>
      <rPr>
        <sz val="9"/>
        <rFont val="Helvetica"/>
        <family val="0"/>
      </rPr>
      <t>-Bilanz 2003</t>
    </r>
  </si>
  <si>
    <t>1. Primärenergieverbrauch nach Energieträgern 1990 bis 2003</t>
  </si>
  <si>
    <t>2. Primär- und Endenergieverbrauch je 1000 Einwohner 1990 bis 2003</t>
  </si>
  <si>
    <t>3. Endenergieverbrauch nach Energieträgern 1990 bis 2003</t>
  </si>
  <si>
    <t>4. Endenergieverbrauch nach Verbrauchergruppen 1990 bis 2003</t>
  </si>
  <si>
    <t>1. Energiebilanz Thüringen 2003 in spezifischen Mengenangaben</t>
  </si>
  <si>
    <t>2. Energiebilanz Thüringen 2003 in Terajoule</t>
  </si>
  <si>
    <t>3. Energiebilanz Thüringen 2003 in Steinkohleneinheiten</t>
  </si>
  <si>
    <t>4. Energiebilanz Thüringen 2003 in Rohöleinheiten</t>
  </si>
  <si>
    <t xml:space="preserve">    einheiten in Wärmeeinheiten zur Thüringer Energiebilanz 2003</t>
  </si>
  <si>
    <t xml:space="preserve">    Energieträgern 1990 bis 2003</t>
  </si>
  <si>
    <t xml:space="preserve">    je Einwohner 1990 bis 2003</t>
  </si>
  <si>
    <t xml:space="preserve">    Emittentensektoren 1990 bis 2003</t>
  </si>
  <si>
    <r>
      <t>CO</t>
    </r>
    <r>
      <rPr>
        <b/>
        <vertAlign val="subscript"/>
        <sz val="11"/>
        <rFont val="Helvetica"/>
        <family val="0"/>
      </rPr>
      <t>2</t>
    </r>
    <r>
      <rPr>
        <b/>
        <sz val="11"/>
        <rFont val="Helvetica"/>
        <family val="0"/>
      </rPr>
      <t>-Bilanz Thüringen 2003</t>
    </r>
  </si>
  <si>
    <r>
      <t>1. CO</t>
    </r>
    <r>
      <rPr>
        <vertAlign val="subscript"/>
        <sz val="9"/>
        <rFont val="Helvetica"/>
        <family val="2"/>
      </rPr>
      <t>2</t>
    </r>
    <r>
      <rPr>
        <sz val="9"/>
        <rFont val="Helvetica"/>
        <family val="0"/>
      </rPr>
      <t>- Quellenbilanz Thüringen 2003</t>
    </r>
  </si>
  <si>
    <r>
      <t>2. CO</t>
    </r>
    <r>
      <rPr>
        <vertAlign val="subscript"/>
        <sz val="9"/>
        <rFont val="Helvetica"/>
        <family val="2"/>
      </rPr>
      <t>2</t>
    </r>
    <r>
      <rPr>
        <sz val="9"/>
        <rFont val="Helvetica"/>
        <family val="0"/>
      </rPr>
      <t>-Bilanz Thüringen 2003 (Verursacherbilanz)</t>
    </r>
  </si>
  <si>
    <r>
      <t>3. CO</t>
    </r>
    <r>
      <rPr>
        <vertAlign val="subscript"/>
        <sz val="9"/>
        <rFont val="Helvetica"/>
        <family val="2"/>
      </rPr>
      <t>2</t>
    </r>
    <r>
      <rPr>
        <sz val="9"/>
        <rFont val="Helvetica"/>
        <family val="0"/>
      </rPr>
      <t>-Emissionsfaktoren 2003 nach Energieträgern</t>
    </r>
  </si>
  <si>
    <t>Energieflussbild zur Energiebilanz Thüringen 2003</t>
  </si>
  <si>
    <r>
      <t>Flussbild zur CO</t>
    </r>
    <r>
      <rPr>
        <vertAlign val="subscript"/>
        <sz val="9"/>
        <rFont val="Helvetica"/>
        <family val="0"/>
      </rPr>
      <t>2</t>
    </r>
    <r>
      <rPr>
        <sz val="9"/>
        <rFont val="Helvetica"/>
        <family val="0"/>
      </rPr>
      <t>-Bilanz Thüringen 2003</t>
    </r>
  </si>
  <si>
    <t>Der differenzierte Einsatz der verschiedenen Energieträger innerhalb des Endenergieverbrauchs hat seine Ursachen im Verbrauchsverhalten der einzelnen Abnehmergruppen.</t>
  </si>
  <si>
    <t xml:space="preserve">Ein zusammenfassendes Bild über die im Land vorhandenen wesentlichen energiewirtschaftlichen Verflechtungen liefert das Energieflussbild, das seit 1995 Bestandteil der jährlichen Thüringer Energiebilanz ist (siehe Anhang). </t>
  </si>
  <si>
    <t xml:space="preserve"> </t>
  </si>
  <si>
    <t>Steinkohlen</t>
  </si>
  <si>
    <t>Braunkohlen</t>
  </si>
  <si>
    <t>Mineralöle</t>
  </si>
  <si>
    <t>Gase</t>
  </si>
  <si>
    <t>Wasser und Sonstige</t>
  </si>
  <si>
    <t>Strom</t>
  </si>
  <si>
    <t>Fernwärme</t>
  </si>
  <si>
    <t>Verkehr</t>
  </si>
  <si>
    <t>Primärenergieverbrauch je 1000 Einwohner</t>
  </si>
  <si>
    <t>Endenergieverbrauch je 1000 Einwohner</t>
  </si>
  <si>
    <t>Gewinnung von Steinen und Erden, sonst. Bergbau und Verarbeitendes Gewerbe</t>
  </si>
  <si>
    <t>Sonstige ET</t>
  </si>
  <si>
    <t xml:space="preserve"> Industriekraftwerke (nur für Strom)</t>
  </si>
  <si>
    <t>Haushalte, Gewerbe, Handel, Dienstleistungen und übrige Verbraucher</t>
  </si>
  <si>
    <t>2. PEV und EEV je 1000 EW (TJ/1000 EW)</t>
  </si>
  <si>
    <t>3. EEV nach ET 1990-2002 (PJ)</t>
  </si>
  <si>
    <t>4. EEV nach Verbrauchergruppen (PJ)</t>
  </si>
  <si>
    <t>Inhaltsverzeichnis</t>
  </si>
  <si>
    <t>Seite</t>
  </si>
  <si>
    <t xml:space="preserve">Vorbemerkungen                                                                                                                                                                   </t>
  </si>
  <si>
    <t>Grafiken</t>
  </si>
  <si>
    <t>Tabellen</t>
  </si>
  <si>
    <t>1. Entwicklung des Primärenergieverbrauchs</t>
  </si>
  <si>
    <t>2. Entwicklung des Endenergieverbrauchs</t>
  </si>
  <si>
    <t>3. Entwicklung des Einsatzes von Energieträgern im Energiesektor</t>
  </si>
  <si>
    <t>4. Struktur des Energieverbrauchs</t>
  </si>
  <si>
    <t>5. Endenergieverbrauch nach Verbrauchergruppen</t>
  </si>
  <si>
    <t>6. Endenergieverbrauch im Bereich Gewinnung von Steinen und Erden, sonstiger</t>
  </si>
  <si>
    <t xml:space="preserve">    Bergbau und Verarbeitendes Gewerbe nach Energieträgern</t>
  </si>
  <si>
    <t>7. Endenergieverbrauch im Bereich Haushalte, Gewerbe, Handel, Dienstleistungen</t>
  </si>
  <si>
    <t xml:space="preserve">    und übrige Verbraucher nach Energieträgern</t>
  </si>
  <si>
    <t>- 2 -</t>
  </si>
  <si>
    <t>5. Heizwerte der Energieträger für die Umrechnung von spezifischen Mengen-</t>
  </si>
  <si>
    <t>6. Tableau zu Vergleich gebräuchlicher Maßeinheiten der Wärmeenergie</t>
  </si>
  <si>
    <r>
      <t>1. CO</t>
    </r>
    <r>
      <rPr>
        <vertAlign val="subscript"/>
        <sz val="9"/>
        <rFont val="Helvetica"/>
        <family val="2"/>
      </rPr>
      <t>2</t>
    </r>
    <r>
      <rPr>
        <sz val="9"/>
        <rFont val="Helvetica"/>
        <family val="0"/>
      </rPr>
      <t>-Emissionen aus dem Primärenergieverbrauch nach</t>
    </r>
  </si>
  <si>
    <r>
      <t>3. CO</t>
    </r>
    <r>
      <rPr>
        <vertAlign val="subscript"/>
        <sz val="9"/>
        <rFont val="Helvetica"/>
        <family val="2"/>
      </rPr>
      <t>2</t>
    </r>
    <r>
      <rPr>
        <sz val="9"/>
        <rFont val="Helvetica"/>
        <family val="0"/>
      </rPr>
      <t>-Emissionen aus dem Endenergieverbrauch nach</t>
    </r>
  </si>
  <si>
    <r>
      <t>4. CO</t>
    </r>
    <r>
      <rPr>
        <vertAlign val="subscript"/>
        <sz val="9"/>
        <rFont val="Helvetica"/>
        <family val="2"/>
      </rPr>
      <t>2</t>
    </r>
    <r>
      <rPr>
        <sz val="9"/>
        <rFont val="Helvetica"/>
        <family val="0"/>
      </rPr>
      <t>-Emissionen aus dem Endenergieverbrauch nach</t>
    </r>
  </si>
  <si>
    <r>
      <t>2. CO</t>
    </r>
    <r>
      <rPr>
        <vertAlign val="subscript"/>
        <sz val="9"/>
        <rFont val="Helvetica"/>
        <family val="2"/>
      </rPr>
      <t>2</t>
    </r>
    <r>
      <rPr>
        <sz val="9"/>
        <rFont val="Helvetica"/>
        <family val="0"/>
      </rPr>
      <t>-Emissionen aus dem Primär- und Endenergieverbrauch</t>
    </r>
  </si>
  <si>
    <r>
      <t>2. CO</t>
    </r>
    <r>
      <rPr>
        <vertAlign val="subscript"/>
        <sz val="9"/>
        <rFont val="Helvetica"/>
        <family val="2"/>
      </rPr>
      <t>2</t>
    </r>
    <r>
      <rPr>
        <sz val="9"/>
        <rFont val="Helvetica"/>
        <family val="0"/>
      </rPr>
      <t>-Emissionen aus dem Primärenergieverbrauch nach Emittentensektoren</t>
    </r>
  </si>
  <si>
    <r>
      <t>3. CO</t>
    </r>
    <r>
      <rPr>
        <vertAlign val="subscript"/>
        <sz val="9"/>
        <rFont val="Helvetica"/>
        <family val="2"/>
      </rPr>
      <t>2</t>
    </r>
    <r>
      <rPr>
        <sz val="9"/>
        <rFont val="Helvetica"/>
        <family val="0"/>
      </rPr>
      <t>- Emissionen aus dem Endenergieverbrauch nach Energieträgern</t>
    </r>
  </si>
  <si>
    <r>
      <t>4. CO</t>
    </r>
    <r>
      <rPr>
        <vertAlign val="subscript"/>
        <sz val="9"/>
        <rFont val="Helvetica"/>
        <family val="2"/>
      </rPr>
      <t>2</t>
    </r>
    <r>
      <rPr>
        <sz val="9"/>
        <rFont val="Helvetica"/>
        <family val="0"/>
      </rPr>
      <t>-Emissionen aus dem Endenergieverbrauch nach Emittentensektoren</t>
    </r>
  </si>
  <si>
    <t>Anhang</t>
  </si>
  <si>
    <t>- 3 -</t>
  </si>
  <si>
    <t>Vorbemerkungen</t>
  </si>
  <si>
    <t xml:space="preserve">Energiebilanzen erfüllen bei der Beurteilung der ökonomisch-ökologischen Situation eines Landes eine wichtige analytische Funktion. Sie geben Aufschluss über die energiewirtschaftlichen Veränderungen und erlauben nicht nur Aussagen über den Verbrauch der Energieträger in den einzelnen Sektoren, sondern geben ebenso Auskunft  über den Fluss von der Erzeugung bis zur Verwendung in den einzelnen Umwandlungs- und Verbrauchsbereichen. Seit vielen Jahren gehören sie zu den periodisch veröffentlichten Standardwerken der Bundesländer, die überwiegend von den Statistischen Landesämtern herausgegeben werden. </t>
  </si>
  <si>
    <t xml:space="preserve">Die Energiebilanz basiert hauptsächlich auf verschiedenen Bundesstatistiken mit Tatbeständen der Energieumwandlung, des Energieabsatzes und -verbrauchs, die in monatlicher bis jährlicher Periodizität erfragt werden. Dabei handelt es sich zum einen um reine Energiestatistiken, zum anderen um spezielle Merkmale von statistischen Erhebungen anderer Bereiche, vor allem des Produzierenden Gewerbes und des Handels. Darüber hinaus stützt sich die Bilanz auf eine vielfältige Datenbereitstellung von Verbänden, Behörden und anderen Institutionen der Energiewirtschaft (siehe dazu auch die Quellenübersicht) sowie Einzelunternehmen. </t>
  </si>
  <si>
    <t>Der bundeseinheitliche Rahmen für die Energiebilanz wird durch die Arbeitsgemeinschaft Energiebilanzen fixiert. Die folgenden Ausführungen basieren im Wesentlichen darauf ( siehe Energiebilanzen der Bundesrepublik Deutschland, Band III, Frankfurt 1989).</t>
  </si>
  <si>
    <t>Strom und andere</t>
  </si>
  <si>
    <t>Entwicklung des Energieverbrauch 2003</t>
  </si>
  <si>
    <t>Darüber hinaus beruhen die Länderbilanzen auf einheitlichen und vergleichbaren Methodiken, die vom Länderarbeitskreis Energiebilanzen festgelegt werden.</t>
  </si>
  <si>
    <t>Energiebilanz und Energieträger</t>
  </si>
  <si>
    <t>In der Energiebilanz werden das Aufkommen und die Verwendung von Energieträgern eines Landes für jeweils ein Jahr möglichst lückenlos und detailliert nachgewiesen.</t>
  </si>
  <si>
    <r>
      <t xml:space="preserve">Energieträger </t>
    </r>
    <r>
      <rPr>
        <sz val="9"/>
        <rFont val="Helvetica"/>
        <family val="0"/>
      </rPr>
      <t>bedeuten im Sinne der Bilanz alle Quellen, aus denen direkt oder durch Umwandlung Energie erzeugt wird. Das können Primär- oder Sekundärenergieträger sein.</t>
    </r>
  </si>
  <si>
    <t>Die Energiebilanz ist horizontal in Primär- und Sekundärenergieträger sowie in die aus diesen Energieträgern erzeugten nichtenergetischen Produkte gegliedert.</t>
  </si>
  <si>
    <t>Die Felder des Bilanztableaus, in denen methodisch oder physikalisch keine sinnvollen Aussagen möglich sind oder auch für das Land keine Datenbasis besteht, sind als Kennzeichnung einer Nichtbelegung grau schraffiert.</t>
  </si>
  <si>
    <t>Die Energiebilanz umfasst drei Hauptteile:</t>
  </si>
  <si>
    <t>- die PRIMÄRENERGIEBILANZ</t>
  </si>
  <si>
    <t>- die UMWANDLUNGSBILANZ und</t>
  </si>
  <si>
    <t>- den ENDENERGIEVERBRAUCH.</t>
  </si>
  <si>
    <r>
      <t xml:space="preserve">Die </t>
    </r>
    <r>
      <rPr>
        <b/>
        <sz val="9"/>
        <rFont val="Helvetica"/>
        <family val="0"/>
      </rPr>
      <t>Primärenergiebilanz</t>
    </r>
    <r>
      <rPr>
        <sz val="9"/>
        <rFont val="Helvetica"/>
        <family val="0"/>
      </rPr>
      <t xml:space="preserve"> ist eine Bilanz der Energiedarbietung der ersten Stufe. In ihr werden sowohl Primär- als auch Sekundärenergieträger nach folgendem Schema erfasst:</t>
    </r>
  </si>
  <si>
    <t>- Handel mit Energieträgern über die Landesgrenzen - soweit  Daten vorhanden - unterteilt nach Bezügen und</t>
  </si>
  <si>
    <t>- 4 -</t>
  </si>
  <si>
    <t>Bei der Umwandlung fallen auch Stoffe an, bei deren Verwendung es nicht auf den Energiegehalt, sondern auf ihre stofflichen Eigenschaften ankommt. Diese sogenannten Nichtenergieträger sind in dieser Bilanz z. B. Bestandteil der Spalte "Andere Mineralölprodukte" und vervollständigen damit die Darstellung von Einsatz und Ausstoß bei Umwandlungsprozessen. In Thüringen betrifft das vor allem Bitumen.</t>
  </si>
  <si>
    <r>
      <t xml:space="preserve">Ebenso wie die Nichtenergieträger kann auch ein Teil der Energieträger, z. B. Flüssiggas, als Rohstoff chemischer Prozesse nichtenergetisch genutzt werden. Nichtenergieträger und nicht energetisch genutzte Energieträger werden als </t>
    </r>
    <r>
      <rPr>
        <b/>
        <sz val="9"/>
        <rFont val="Helvetica"/>
        <family val="2"/>
      </rPr>
      <t>nichtenergetischer Verbrauch</t>
    </r>
    <r>
      <rPr>
        <sz val="9"/>
        <rFont val="Helvetica"/>
        <family val="0"/>
      </rPr>
      <t xml:space="preserve"> in einer besonderen Zeile verbucht. Damit wird erreicht, dass im Endenergieverbrauch nur der Verbrauch energetisch genutzter Energieträger ausgewiesen wird.</t>
    </r>
  </si>
  <si>
    <t>Die Energiebilanz hat folgenden Aufbau:</t>
  </si>
  <si>
    <t>+/- Statistische Differenzen</t>
  </si>
  <si>
    <t>-    Nichtenergetischer Verbrauch</t>
  </si>
  <si>
    <t>-    Fackel- und Leitungsverluste, Bewertungsdifferenzen</t>
  </si>
  <si>
    <t>-    Verbrauch in der Energiegewinnung und in den Umwandlungsbereichen</t>
  </si>
  <si>
    <t>+    Umwandlungsausstoß (nur Sekundärenergieträger)</t>
  </si>
  <si>
    <t>-    Umwandlungseinsatz</t>
  </si>
  <si>
    <t>=    PRIMÄRENERGIEVERBRAUCH</t>
  </si>
  <si>
    <t>-    Bestandsaufstockungen</t>
  </si>
  <si>
    <t>-    Lieferungen</t>
  </si>
  <si>
    <t>=    Energieaufkommen</t>
  </si>
  <si>
    <t>+    Bestandsentnahme</t>
  </si>
  <si>
    <t>+    Bezüge</t>
  </si>
  <si>
    <t xml:space="preserve">      Gewinnung im Land (nur Primärenergieträger)</t>
  </si>
  <si>
    <t>=   ENDENERGIEVERBRAUCH</t>
  </si>
  <si>
    <t>In der Energiebilanz ist der Endenergieverbrauch als letzte Stufe der Energieverwendung aufgeführt.</t>
  </si>
  <si>
    <t>Die vorliegende Energiebilanz enthält keinen Nachweis über den Nutzenergie- und den Energiedienst-leistungsverbrauch, da hierfür gegenwärtig weder ausreichende statistische Erhebungen noch hinreichend gesicherte andere umfassende Quantifizierungsmöglichkeiten vorhanden sind.</t>
  </si>
  <si>
    <t>Umrechnungsfaktoren für die einheitliche Bewertung der Energieträger</t>
  </si>
  <si>
    <r>
      <t>In der Energiebilanz werden die Energieträger zuerst in ihrer spezifischen Einheiten ausgewiesen wie Tonne (t), Kubikmeter (m</t>
    </r>
    <r>
      <rPr>
        <vertAlign val="superscript"/>
        <sz val="9"/>
        <rFont val="Helvetica"/>
        <family val="0"/>
      </rPr>
      <t>3</t>
    </r>
    <r>
      <rPr>
        <sz val="9"/>
        <rFont val="Helvetica"/>
        <family val="0"/>
      </rPr>
      <t>), Kilowattstunde (kWh) und Joule (J).</t>
    </r>
  </si>
  <si>
    <r>
      <t>3. CO</t>
    </r>
    <r>
      <rPr>
        <b/>
        <vertAlign val="subscript"/>
        <sz val="10"/>
        <rFont val="Arial"/>
        <family val="2"/>
      </rPr>
      <t>2</t>
    </r>
    <r>
      <rPr>
        <b/>
        <sz val="10"/>
        <rFont val="Arial"/>
        <family val="2"/>
      </rPr>
      <t>- Emissionsfaktoren 2003 nach Energieträgern</t>
    </r>
  </si>
  <si>
    <t>Um die in verschiedenen Maßeinheiten ausgewiesenen Energieträger vergleichen und addieren zu können, ist eine einheitliche Basis notwendig. Die spezifischen Einheiten werden dazu in die Wärmeeinheit "Joule" umgerechnet. Die Maßeinheit ist gesetzlich begründet (siehe Seite 6). Die Umrechnung der einzelnen Energieträger basiert auf der Grundlage ihrer (unteren) Heizwerte, die in Kilojoule ausgedrückt werden (Siehe Tabelle Seite 28). In der Energiebilanz wird als Einheit Terajoule verwendet.</t>
  </si>
  <si>
    <t>- 5 -</t>
  </si>
  <si>
    <t>Das Bruttoprinzip im Umwandlungsbereich</t>
  </si>
  <si>
    <t>Erläuterungen zu den einzelnen Bilanzpositionen</t>
  </si>
  <si>
    <r>
      <t xml:space="preserve">Verluste treten bei allen Energieträgern auf. Sie werden jedoch meist statistisch nicht erfasst. Nur bei den leitungsgebundenen Energieträgern Strom, Gas und Fernwärme erfolgt der Ausweis der </t>
    </r>
    <r>
      <rPr>
        <b/>
        <sz val="9"/>
        <rFont val="Helvetica"/>
        <family val="0"/>
      </rPr>
      <t>Fackel- und Leitungsverluste</t>
    </r>
    <r>
      <rPr>
        <sz val="9"/>
        <rFont val="Helvetica"/>
        <family val="0"/>
      </rPr>
      <t>.</t>
    </r>
  </si>
  <si>
    <t>- Schienenverkehr</t>
  </si>
  <si>
    <t>- Luftverkehr und</t>
  </si>
  <si>
    <t>- Binnenschifffahrt.</t>
  </si>
  <si>
    <r>
      <t xml:space="preserve">Der Endenergieverbrauch des </t>
    </r>
    <r>
      <rPr>
        <b/>
        <sz val="9"/>
        <rFont val="Helvetica"/>
        <family val="0"/>
      </rPr>
      <t>Verkehrs</t>
    </r>
    <r>
      <rPr>
        <sz val="9"/>
        <rFont val="Helvetica"/>
        <family val="0"/>
      </rPr>
      <t xml:space="preserve"> wird in die folgenden Sektoren untergliedert:</t>
    </r>
  </si>
  <si>
    <t>Der Endenergieverbrauch im Verkehrsbereich umfasst bei Schienenverkehr ab dem Berichtsjahr 2001 auch den Stromverbrauch der Deutschen Bahn AG.</t>
  </si>
  <si>
    <t xml:space="preserve">  Lieferungen</t>
  </si>
  <si>
    <r>
      <t xml:space="preserve">Der </t>
    </r>
    <r>
      <rPr>
        <b/>
        <sz val="9"/>
        <rFont val="Helvetica"/>
        <family val="0"/>
      </rPr>
      <t xml:space="preserve">Primärenergieverbrauch </t>
    </r>
    <r>
      <rPr>
        <sz val="9"/>
        <rFont val="Helvetica"/>
        <family val="0"/>
      </rPr>
      <t xml:space="preserve">ergibt sich somit von der Entstehungsseite als Summe aus der Gewinnung in Thüringen, den Bestandsveränderungen sowie dem Saldo aus Bezügen und Lieferungen und umfasst die für die Umwandlung und den Endverbrauch im Land benötigte Energie. Er enthält - bezogen auf die Energieträgerarten - sowohl Primärenergieträger aus eigener Gewinnung als auch Primär- und Sekundärenergieträger aus Bezügen und Beständen. </t>
    </r>
  </si>
  <si>
    <t>Für Sekundärenergieträger, für die die Ausfuhr in andere (Bundes-)Länder größer als die Einfuhr ist, kann der "primäre Verbrauch" auch einen negativen Wert annehmen.</t>
  </si>
  <si>
    <t>- 6 -</t>
  </si>
  <si>
    <t>Für Haushalte, Gewerbe, Handel, Dienstleistungen und übrige Verbraucher (bis 1994 als Haushalte und Kleinverbraucher bezeichnet) gibt es keine disaggregierten Verbrauchsangaben für die Bereiche private Haushalte einerseits und Gewerbe, Handel, Dienstleistungen und übrige Verbraucher andererseits bei den nicht leitungsgebundenen Energieträgern. Daher kann der Verbrauch nur als Summe ausgewiesen werden und den Gesamtlieferungen an diese Verbrauchergruppe gleichgesetzt werden.</t>
  </si>
  <si>
    <t>Unter diese Gruppe fallen neben den privaten Haushalten:</t>
  </si>
  <si>
    <t>- Öffentliche Einrichtungen</t>
  </si>
  <si>
    <t>- Landwirtschaftsbetriebe</t>
  </si>
  <si>
    <t>- Handel- und Dienstleistungsunternehmen.</t>
  </si>
  <si>
    <r>
      <t>Energiebedingte CO</t>
    </r>
    <r>
      <rPr>
        <b/>
        <vertAlign val="subscript"/>
        <sz val="9"/>
        <rFont val="Helvetica"/>
        <family val="0"/>
      </rPr>
      <t>2</t>
    </r>
    <r>
      <rPr>
        <b/>
        <sz val="9"/>
        <rFont val="Helvetica"/>
        <family val="0"/>
      </rPr>
      <t>-Bilanz</t>
    </r>
  </si>
  <si>
    <t>- Unternehmen des Baugewerbes</t>
  </si>
  <si>
    <r>
      <t>1. CO</t>
    </r>
    <r>
      <rPr>
        <b/>
        <vertAlign val="subscript"/>
        <sz val="10"/>
        <rFont val="Arial"/>
        <family val="2"/>
      </rPr>
      <t>2</t>
    </r>
    <r>
      <rPr>
        <b/>
        <sz val="10"/>
        <rFont val="Arial"/>
        <family val="2"/>
      </rPr>
      <t>-Emissionen aus dem Primärergieverbrauch</t>
    </r>
  </si>
  <si>
    <t>nach Energieträgern</t>
  </si>
  <si>
    <t>Emissionen</t>
  </si>
  <si>
    <t xml:space="preserve">                    -</t>
  </si>
  <si>
    <t>Entwicklung gegenüber 1990 auf %</t>
  </si>
  <si>
    <t xml:space="preserve">                    x</t>
  </si>
  <si>
    <t>Veränderung gegenüber dem Vorjahr in %</t>
  </si>
  <si>
    <r>
      <t>2. CO</t>
    </r>
    <r>
      <rPr>
        <b/>
        <vertAlign val="subscript"/>
        <sz val="10"/>
        <rFont val="Arial"/>
        <family val="2"/>
      </rPr>
      <t>2</t>
    </r>
    <r>
      <rPr>
        <b/>
        <sz val="10"/>
        <rFont val="Arial"/>
        <family val="2"/>
      </rPr>
      <t>-Emissionen aus dem Primärenergieverbrauch</t>
    </r>
  </si>
  <si>
    <t>nach Emittentensektoren</t>
  </si>
  <si>
    <t>Emissionen insgesamt</t>
  </si>
  <si>
    <t>Umwandlungs-bereich</t>
  </si>
  <si>
    <t>Endenergie-verbraucher</t>
  </si>
  <si>
    <t>Wärmekraftwerke</t>
  </si>
  <si>
    <t>der allgemeinen</t>
  </si>
  <si>
    <t>Versorgung,</t>
  </si>
  <si>
    <t>Verluste</t>
  </si>
  <si>
    <t>Industriekraftwerke</t>
  </si>
  <si>
    <r>
      <t>3. CO</t>
    </r>
    <r>
      <rPr>
        <b/>
        <vertAlign val="subscript"/>
        <sz val="10"/>
        <rFont val="Arial"/>
        <family val="2"/>
      </rPr>
      <t>2</t>
    </r>
    <r>
      <rPr>
        <b/>
        <sz val="10"/>
        <rFont val="Arial"/>
        <family val="2"/>
      </rPr>
      <t xml:space="preserve">-Emissionen aus dem Endenergieverbrauch </t>
    </r>
  </si>
  <si>
    <t xml:space="preserve">           (6 905)</t>
  </si>
  <si>
    <t xml:space="preserve">                   x</t>
  </si>
  <si>
    <r>
      <t>4. CO</t>
    </r>
    <r>
      <rPr>
        <b/>
        <vertAlign val="subscript"/>
        <sz val="10"/>
        <rFont val="Arial"/>
        <family val="2"/>
      </rPr>
      <t>2</t>
    </r>
    <r>
      <rPr>
        <b/>
        <sz val="10"/>
        <rFont val="Arial"/>
        <family val="2"/>
      </rPr>
      <t xml:space="preserve">-Emissionen aus dem Endenergieverbrauch </t>
    </r>
  </si>
  <si>
    <t>Verarbeitendes Gewerbe,</t>
  </si>
  <si>
    <t>darunter</t>
  </si>
  <si>
    <r>
      <t>Ab dem Bilanzjahr 2003</t>
    </r>
    <r>
      <rPr>
        <sz val="9"/>
        <rFont val="Helvetica"/>
        <family val="0"/>
      </rPr>
      <t xml:space="preserve"> wird in </t>
    </r>
    <r>
      <rPr>
        <b/>
        <sz val="9"/>
        <rFont val="Helvetica"/>
        <family val="0"/>
      </rPr>
      <t>Heizkraftwerken der allgemeinen Versorgung</t>
    </r>
    <r>
      <rPr>
        <sz val="9"/>
        <rFont val="Helvetica"/>
        <family val="0"/>
      </rPr>
      <t xml:space="preserve"> der Brennstoffeinsatz für die gekoppelte Strom- und Wärmeerzeugung zusammengefasst ausgewiesen. Dagegen wird in der Zeile </t>
    </r>
    <r>
      <rPr>
        <b/>
        <sz val="9"/>
        <rFont val="Helvetica"/>
        <family val="0"/>
      </rPr>
      <t>Wärmekraftwerke der allgemeinen Versorgung</t>
    </r>
    <r>
      <rPr>
        <sz val="9"/>
        <rFont val="Helvetica"/>
        <family val="0"/>
      </rPr>
      <t xml:space="preserve"> nur der Einsatz zur ungekoppelten Stromerzeugung in Kraftwerken als auch in Heizkraftwerken der allgemeinen Versorgung berücksichtigt. Die Zeile </t>
    </r>
    <r>
      <rPr>
        <b/>
        <sz val="9"/>
        <rFont val="Helvetica"/>
        <family val="0"/>
      </rPr>
      <t>Heizwerke</t>
    </r>
    <r>
      <rPr>
        <sz val="9"/>
        <rFont val="Helvetica"/>
        <family val="0"/>
      </rPr>
      <t xml:space="preserve"> enthält den Brennstoffeinsatz zur ungekoppelten Wärmeerzeugung, und zwar sowohl in reinen Heizwerken als auch in Heizkraftwerken der allgemeinen Versorgung. Die Zeile </t>
    </r>
    <r>
      <rPr>
        <b/>
        <sz val="9"/>
        <rFont val="Helvetica"/>
        <family val="0"/>
      </rPr>
      <t>Industriekraftwerke</t>
    </r>
    <r>
      <rPr>
        <sz val="9"/>
        <rFont val="Helvetica"/>
        <family val="0"/>
      </rPr>
      <t xml:space="preserve"> weist ausschließlich den Brennstoffeinsatz für die innerbetriebliche Stromerzeugung aus, während der Einsatz für die innerbetriebliche Wärmeerzeugung (Prozessdampf, Heizdampf u. Ä.) im Endenergieverbrauch des betroffenen Wirtschaftszweiges enthalten ist. </t>
    </r>
    <r>
      <rPr>
        <b/>
        <sz val="9"/>
        <rFont val="Helvetica"/>
        <family val="0"/>
      </rPr>
      <t>Fernwärme</t>
    </r>
    <r>
      <rPr>
        <sz val="9"/>
        <rFont val="Helvetica"/>
        <family val="0"/>
      </rPr>
      <t xml:space="preserve"> wird von Heizwerken und Heiz- und Wärmekraftwerken über Rohrleitungen in Form von Heißwasser oder Dampf an Dritte abgegeben.</t>
    </r>
  </si>
  <si>
    <t>Die Kalorie (cal) und weitere abgeleitete Einheiten, wie Steinkohleneinheiten (SKE) und Rohöleinheiten (RÖE), können für spezielle Zwecke noch hilfsweise verwendet werden (Umrechnungsfaktoren siehe Anhang).</t>
  </si>
  <si>
    <t>Haushalte, Handel,</t>
  </si>
  <si>
    <t>Straßen-</t>
  </si>
  <si>
    <t>Gewerbe, Dienst-</t>
  </si>
  <si>
    <r>
      <t xml:space="preserve">sonstiger Bergbau </t>
    </r>
    <r>
      <rPr>
        <vertAlign val="superscript"/>
        <sz val="8"/>
        <rFont val="Arial"/>
        <family val="2"/>
      </rPr>
      <t>1)</t>
    </r>
  </si>
  <si>
    <t>verkehr</t>
  </si>
  <si>
    <t>leistungen, Übrige</t>
  </si>
  <si>
    <t xml:space="preserve">                  (9 770)</t>
  </si>
  <si>
    <t xml:space="preserve">                           x</t>
  </si>
  <si>
    <t>1) ohne Energieumwandlungssektor</t>
  </si>
  <si>
    <t>Sektor</t>
  </si>
  <si>
    <r>
      <t>CO</t>
    </r>
    <r>
      <rPr>
        <b/>
        <vertAlign val="subscript"/>
        <sz val="8"/>
        <rFont val="Arial"/>
        <family val="2"/>
      </rPr>
      <t>2</t>
    </r>
    <r>
      <rPr>
        <b/>
        <sz val="8"/>
        <rFont val="Arial"/>
        <family val="2"/>
      </rPr>
      <t>-Emissionen                                                                                                                        in 1000 t</t>
    </r>
  </si>
  <si>
    <t>Anteil am Gesamt-                                                 ausstoß in %</t>
  </si>
  <si>
    <t>Haushalte, GHD, übrige Verbraucher</t>
  </si>
  <si>
    <t>Umwandlungsbereich zusammen</t>
  </si>
  <si>
    <t>Mineralöle und Mineralölprodukte</t>
  </si>
  <si>
    <t xml:space="preserve"> Energieträger</t>
  </si>
  <si>
    <r>
      <t>CO</t>
    </r>
    <r>
      <rPr>
        <b/>
        <vertAlign val="subscript"/>
        <sz val="6"/>
        <rFont val="Arial"/>
        <family val="2"/>
      </rPr>
      <t>2</t>
    </r>
    <r>
      <rPr>
        <b/>
        <sz val="6"/>
        <rFont val="Arial"/>
        <family val="2"/>
      </rPr>
      <t>-Ausstoß</t>
    </r>
  </si>
  <si>
    <t>endver-</t>
  </si>
  <si>
    <t>Emittentengruppe</t>
  </si>
  <si>
    <t>brauchs-</t>
  </si>
  <si>
    <t>bedingt</t>
  </si>
  <si>
    <r>
      <t>1000 t CO</t>
    </r>
    <r>
      <rPr>
        <vertAlign val="subscript"/>
        <sz val="6"/>
        <rFont val="Arial"/>
        <family val="2"/>
      </rPr>
      <t>2</t>
    </r>
  </si>
  <si>
    <t xml:space="preserve"> Sonstige Wirtschaftszweige </t>
  </si>
  <si>
    <t xml:space="preserve"> GEWINNUNG VON STEINEN UND ERDEN,</t>
  </si>
  <si>
    <t xml:space="preserve"> SONSTIGER BERGBAU UND VERARBEITENDES</t>
  </si>
  <si>
    <t xml:space="preserve">  </t>
  </si>
  <si>
    <t>Brennstoff/Energieträger</t>
  </si>
  <si>
    <t>Emissionsfaktor</t>
  </si>
  <si>
    <r>
      <t>Kilogramm CO</t>
    </r>
    <r>
      <rPr>
        <vertAlign val="subscript"/>
        <sz val="8"/>
        <rFont val="Arial"/>
        <family val="2"/>
      </rPr>
      <t>2</t>
    </r>
    <r>
      <rPr>
        <sz val="8"/>
        <rFont val="Arial"/>
        <family val="2"/>
      </rPr>
      <t>/
Gigajoule</t>
    </r>
  </si>
  <si>
    <t>Steinkohle Umwandlungsbereich</t>
  </si>
  <si>
    <t xml:space="preserve">   Haushalte/GHD</t>
  </si>
  <si>
    <t xml:space="preserve">   Verarbeitendes Gewerbe</t>
  </si>
  <si>
    <t>Braunkohle Umwandlungsbereich (ohne IKW)</t>
  </si>
  <si>
    <t xml:space="preserve">     IKW</t>
  </si>
  <si>
    <t xml:space="preserve">     Verarbeitendes Gewerbe</t>
  </si>
  <si>
    <t xml:space="preserve">     Kleinverbraucher</t>
  </si>
  <si>
    <t xml:space="preserve">Braunkohlenbriketts </t>
  </si>
  <si>
    <t xml:space="preserve">     andere Verbraucher</t>
  </si>
  <si>
    <t>Braunkohlenkoks</t>
  </si>
  <si>
    <t xml:space="preserve">     übrige Umwandlung und Kleinverbraucher</t>
  </si>
  <si>
    <t>Staub- und Trockenkohle</t>
  </si>
  <si>
    <t>Hartbraunkohle</t>
  </si>
  <si>
    <t>Rohöl</t>
  </si>
  <si>
    <t>Motorenbenzin</t>
  </si>
  <si>
    <t>Rohbenzin</t>
  </si>
  <si>
    <t>Flugturbinenkraftstoff/Petroleum</t>
  </si>
  <si>
    <t>Dieselkraftstoff</t>
  </si>
  <si>
    <t>Petrolkoks</t>
  </si>
  <si>
    <t>Raffineriegas</t>
  </si>
  <si>
    <t>Kokereigas, Stadtgas</t>
  </si>
  <si>
    <t>Erdölgas</t>
  </si>
  <si>
    <t>Grubengas</t>
  </si>
  <si>
    <t>Gichtgas</t>
  </si>
  <si>
    <t>Thüringen-Faktor Fernwärme</t>
  </si>
  <si>
    <t>Abfall</t>
  </si>
  <si>
    <t>BRD-Generalfaktor Strom</t>
  </si>
  <si>
    <r>
      <t>Für die territoriale Betrachtung ist die endverbrauchsbezogene CO</t>
    </r>
    <r>
      <rPr>
        <vertAlign val="subscript"/>
        <sz val="9"/>
        <rFont val="Helvetica"/>
        <family val="0"/>
      </rPr>
      <t>2</t>
    </r>
    <r>
      <rPr>
        <sz val="9"/>
        <rFont val="Helvetica"/>
        <family val="0"/>
      </rPr>
      <t>-Bilanz von entscheidener Bedeutung. In dieser Bilanz wird die in Thüringen verbrauchte Energie den  jeweiligen Verbrauchergruppen zugeordnet, wobei die im Umwandlungsbereich entstandenen CO</t>
    </r>
    <r>
      <rPr>
        <vertAlign val="subscript"/>
        <sz val="9"/>
        <rFont val="Helvetica"/>
        <family val="0"/>
      </rPr>
      <t>2</t>
    </r>
    <r>
      <rPr>
        <sz val="9"/>
        <rFont val="Helvetica"/>
        <family val="0"/>
      </rPr>
      <t>-Mengen auf die Endverbraucher umgelegt werden. So emittiert z. B. Strom Kohlendioxid nicht beim Verbrauch, sondern bei seiner Erzeugung, wird aber bei dieser Bilanz-Methode dem Endenergieverbrauch angelastet. Stromverbrauchssenkungen wirken sich positiv auf die Bilanz aus, nicht jedoch der Ersatz von eigenem Strom aus Erdgas durch Importstrom.</t>
    </r>
  </si>
  <si>
    <r>
      <t>Eine andere Perspektive bietet die CO</t>
    </r>
    <r>
      <rPr>
        <vertAlign val="subscript"/>
        <sz val="9"/>
        <rFont val="Helvetica"/>
        <family val="0"/>
      </rPr>
      <t>2</t>
    </r>
    <r>
      <rPr>
        <sz val="9"/>
        <rFont val="Helvetica"/>
        <family val="0"/>
      </rPr>
      <t>-Quellenbilanz, die die CO</t>
    </r>
    <r>
      <rPr>
        <vertAlign val="subscript"/>
        <sz val="9"/>
        <rFont val="Helvetica"/>
        <family val="0"/>
      </rPr>
      <t>2</t>
    </r>
    <r>
      <rPr>
        <sz val="9"/>
        <rFont val="Helvetica"/>
        <family val="0"/>
      </rPr>
      <t>-Emissionen dem Land zurechnet, in dem das Kohlendioxid tatsächlich entsteht. Vorteil dieser Bilanz-Methode ist die internationale Vergleichbarkeit, die damit auch die Ausgangsbasis für den Fall eines internationalen Handels mit Emissions-Zertifikaten ist.</t>
    </r>
  </si>
  <si>
    <t>Energieeinheiten</t>
  </si>
  <si>
    <t>Definierte Einheiten für die Energie sind:</t>
  </si>
  <si>
    <t>Joule (J) - für Energie, Arbeit und Wärmemenge;</t>
  </si>
  <si>
    <t>Watt (W) - für Leistung, Energiestrom und Wärmestrom.</t>
  </si>
  <si>
    <t>Dabei gilt: 1 Joule (J) = 1 Newtonmeter (Nm) = 1 Wattsekunde (Ws).</t>
  </si>
  <si>
    <t>Gebräuchliche Vorsätze und Vorsatzzeichen für Energieeinheiten sind:</t>
  </si>
  <si>
    <t>Impressum</t>
  </si>
  <si>
    <t>• Die Datei ist gespeichert im Format EXCEL für Windows 2000</t>
  </si>
  <si>
    <t>Erscheinungsweise: jährlich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</si>
  <si>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</si>
  <si>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</si>
  <si>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</si>
  <si>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</si>
  <si>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</si>
  <si>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</si>
  <si>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</si>
  <si>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</si>
  <si>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Energiebilanz und Kohlendioxidbilanz Thüringens 2003</t>
  </si>
  <si>
    <r>
      <t>Copyright</t>
    </r>
    <r>
      <rPr>
        <sz val="10"/>
        <rFont val="Arial"/>
        <family val="0"/>
      </rPr>
      <t>: Thüringer Landesamt für Statistik, Erfurt, 2005</t>
    </r>
  </si>
  <si>
    <r>
      <t>Während die Emissionen im Bereich „Haushalte, GHD und übrige Verbraucher“ und "Verkehr" gegenüber 2002 sanken (5,7 bzw. 4,7 Prozent), erhöhten sie sich im Sektor „Verarbeitendes Gewerbe“ um 13,1 Prozent. Insgesamt entfielen in Thüringen im Jahr 2003 auf die Industrie 15,8  Prozent, auf den Verkehrsbereich 47,1 Prozent und auf die Haushalte und Kleinverbraucher 42,4 Prozent der CO</t>
    </r>
    <r>
      <rPr>
        <vertAlign val="subscript"/>
        <sz val="9"/>
        <rFont val="Arial"/>
        <family val="2"/>
      </rPr>
      <t>2</t>
    </r>
    <r>
      <rPr>
        <sz val="9"/>
        <rFont val="Arial"/>
        <family val="2"/>
      </rPr>
      <t>-Emissionen im Endenergieverbrauch.</t>
    </r>
  </si>
  <si>
    <r>
      <t xml:space="preserve">Bei den </t>
    </r>
    <r>
      <rPr>
        <b/>
        <sz val="9"/>
        <rFont val="Helvetica"/>
        <family val="0"/>
      </rPr>
      <t>Wasserkraftwerken</t>
    </r>
    <r>
      <rPr>
        <sz val="9"/>
        <rFont val="Helvetica"/>
        <family val="0"/>
      </rPr>
      <t xml:space="preserve"> wird in der Bilanzspalte Wasserkraft ausschließlich die Stromerzeugung aus Laufwasser berücksichtigt. Die Stromerzeugung der Pumpspeicherwerke ist nur in der Spalte Strom ausgewiesen, da es sich dabei um einen Umwandlungsprozess von Strom handelt. Als Umwandlungseinsatz wird der Pumpstromverbrauch verbucht, als Umwandlungsausstoß die Pumpstromerzeugung.</t>
    </r>
  </si>
  <si>
    <t>- Betriebe des Verarbeitenden Gewerbes mit weniger als 20 Beschäftigten</t>
  </si>
  <si>
    <r>
      <t>Basierend auf der Energiebilanz erfolgt im Thüringer Landesamt für Statistik die Berechnung der energiebedingten Kohlendioxid-(CO</t>
    </r>
    <r>
      <rPr>
        <vertAlign val="subscript"/>
        <sz val="9"/>
        <rFont val="Helvetica"/>
        <family val="0"/>
      </rPr>
      <t>2</t>
    </r>
    <r>
      <rPr>
        <sz val="9"/>
        <rFont val="Helvetica"/>
        <family val="0"/>
      </rPr>
      <t>-)Emissionen. Hierfür wird der Verbrauch von fossilen kohlenstoffhaltigen Energieträgern mit brennstoffspezifischen Emissionsfaktoren belastet. Diese Faktoren werden vom Bundesumweltamt einheitlich zur Verfügung gestellt und sind Bestandteil dieser Veröffentlichung.</t>
    </r>
  </si>
  <si>
    <r>
      <t>Giga   (G)   =   10</t>
    </r>
    <r>
      <rPr>
        <vertAlign val="superscript"/>
        <sz val="9"/>
        <rFont val="Helvetica"/>
        <family val="0"/>
      </rPr>
      <t>9</t>
    </r>
    <r>
      <rPr>
        <sz val="9"/>
        <rFont val="Helvetica"/>
        <family val="0"/>
      </rPr>
      <t xml:space="preserve">     (Milliarde)</t>
    </r>
  </si>
  <si>
    <r>
      <t>Mega  (M)   =   10</t>
    </r>
    <r>
      <rPr>
        <vertAlign val="superscript"/>
        <sz val="9"/>
        <rFont val="Helvetica"/>
        <family val="0"/>
      </rPr>
      <t>6</t>
    </r>
    <r>
      <rPr>
        <sz val="9"/>
        <rFont val="Helvetica"/>
        <family val="0"/>
      </rPr>
      <t xml:space="preserve">     (Million)</t>
    </r>
  </si>
  <si>
    <r>
      <t>Tera    (T)   =   10</t>
    </r>
    <r>
      <rPr>
        <vertAlign val="superscript"/>
        <sz val="9"/>
        <rFont val="Helvetica"/>
        <family val="0"/>
      </rPr>
      <t>12</t>
    </r>
    <r>
      <rPr>
        <sz val="9"/>
        <rFont val="Helvetica"/>
        <family val="0"/>
      </rPr>
      <t xml:space="preserve">    (Billion)</t>
    </r>
  </si>
  <si>
    <r>
      <t>Peta    (P)   =   10</t>
    </r>
    <r>
      <rPr>
        <vertAlign val="superscript"/>
        <sz val="9"/>
        <rFont val="Helvetica"/>
        <family val="0"/>
      </rPr>
      <t>15</t>
    </r>
    <r>
      <rPr>
        <sz val="9"/>
        <rFont val="Helvetica"/>
        <family val="0"/>
      </rPr>
      <t xml:space="preserve">    (Billiarde)  </t>
    </r>
  </si>
  <si>
    <r>
      <t>Kilo     (k)   =    10</t>
    </r>
    <r>
      <rPr>
        <vertAlign val="superscript"/>
        <sz val="9"/>
        <rFont val="Helvetica"/>
        <family val="0"/>
      </rPr>
      <t>3</t>
    </r>
    <r>
      <rPr>
        <sz val="9"/>
        <rFont val="Helvetica"/>
        <family val="0"/>
      </rPr>
      <t xml:space="preserve">     (Tausend)</t>
    </r>
  </si>
  <si>
    <r>
      <t xml:space="preserve">      in der Energiebilanz und der CO</t>
    </r>
    <r>
      <rPr>
        <vertAlign val="subscript"/>
        <sz val="9"/>
        <rFont val="Helvetica"/>
        <family val="0"/>
      </rPr>
      <t>2</t>
    </r>
    <r>
      <rPr>
        <sz val="9"/>
        <rFont val="Helvetica"/>
        <family val="0"/>
      </rPr>
      <t>-Bilanz abweichend hiervon: nichts vorhanden (genau Null)</t>
    </r>
  </si>
  <si>
    <t>Energieträger</t>
  </si>
  <si>
    <t>Davon</t>
  </si>
  <si>
    <t>insgesamt</t>
  </si>
  <si>
    <t>Wasserkraft</t>
  </si>
  <si>
    <t>Sonstige</t>
  </si>
  <si>
    <t>Terajoule (TJ)</t>
  </si>
  <si>
    <t xml:space="preserve">      (28 306)</t>
  </si>
  <si>
    <t>Anteile am Insgesamt in %</t>
  </si>
  <si>
    <t xml:space="preserve">.    </t>
  </si>
  <si>
    <t xml:space="preserve">                x</t>
  </si>
  <si>
    <t xml:space="preserve">      (38 959)</t>
  </si>
  <si>
    <t>Jahr</t>
  </si>
  <si>
    <t>Umwandlungseinsatz,</t>
  </si>
  <si>
    <t>Eigenverbrauch und</t>
  </si>
  <si>
    <t>Stein-</t>
  </si>
  <si>
    <t>Braun-</t>
  </si>
  <si>
    <t>Mineral-</t>
  </si>
  <si>
    <t>Verluste insgesamt</t>
  </si>
  <si>
    <t>kohlen</t>
  </si>
  <si>
    <t>öle</t>
  </si>
  <si>
    <t xml:space="preserve">                       -</t>
  </si>
  <si>
    <t>Primärer</t>
  </si>
  <si>
    <t>Umwand-</t>
  </si>
  <si>
    <t>Verbrauch und</t>
  </si>
  <si>
    <t>Nichtener-</t>
  </si>
  <si>
    <t>End-</t>
  </si>
  <si>
    <t>Energieverbrauch</t>
  </si>
  <si>
    <t>Primär-</t>
  </si>
  <si>
    <t>Sekundär-</t>
  </si>
  <si>
    <t>lungs-</t>
  </si>
  <si>
    <t>Verluste in der</t>
  </si>
  <si>
    <t>getischer</t>
  </si>
  <si>
    <t>energie-</t>
  </si>
  <si>
    <t>ET</t>
  </si>
  <si>
    <t>einsatz</t>
  </si>
  <si>
    <t>ausstoß</t>
  </si>
  <si>
    <r>
      <t xml:space="preserve">Energieumw. </t>
    </r>
    <r>
      <rPr>
        <vertAlign val="superscript"/>
        <sz val="8"/>
        <rFont val="Arial"/>
        <family val="2"/>
      </rPr>
      <t>1)</t>
    </r>
  </si>
  <si>
    <t>Verbrauch</t>
  </si>
  <si>
    <t>verbrauch</t>
  </si>
  <si>
    <t xml:space="preserve">           x</t>
  </si>
  <si>
    <t xml:space="preserve">             x</t>
  </si>
  <si>
    <t xml:space="preserve">                 x</t>
  </si>
  <si>
    <t xml:space="preserve">            x</t>
  </si>
  <si>
    <t xml:space="preserve">  1) einschließlich statistische Differenzen</t>
  </si>
  <si>
    <t xml:space="preserve">5. Endenergieverbrauch nach Verbrauchergruppen </t>
  </si>
  <si>
    <t>Insgesamt</t>
  </si>
  <si>
    <t>Gewinnung von Steinen</t>
  </si>
  <si>
    <t>Haushalte, Gewerbe,</t>
  </si>
  <si>
    <t>und Erden, sonstiger</t>
  </si>
  <si>
    <t>Handel, Dienstleistungen</t>
  </si>
  <si>
    <t>Bergbau und Ver-</t>
  </si>
  <si>
    <t>und</t>
  </si>
  <si>
    <r>
      <t xml:space="preserve">arbeitendes Gewerbe </t>
    </r>
    <r>
      <rPr>
        <vertAlign val="superscript"/>
        <sz val="8"/>
        <rFont val="Arial"/>
        <family val="2"/>
      </rPr>
      <t>1)</t>
    </r>
  </si>
  <si>
    <t>übrige Verbraucher</t>
  </si>
  <si>
    <t xml:space="preserve">.         </t>
  </si>
  <si>
    <t xml:space="preserve">.            </t>
  </si>
  <si>
    <t xml:space="preserve">.          </t>
  </si>
  <si>
    <t xml:space="preserve">.                </t>
  </si>
  <si>
    <t xml:space="preserve">  1) ohne Energieumwandlungssektor</t>
  </si>
  <si>
    <t>6. Endenergieverbrauch im Bereich Gewinnung von Steinen und Erden, sonstiger Bergbau</t>
  </si>
  <si>
    <r>
      <t>und Verarbeitendes Gewerbe *</t>
    </r>
    <r>
      <rPr>
        <b/>
        <vertAlign val="superscript"/>
        <sz val="10"/>
        <rFont val="Arial"/>
        <family val="2"/>
      </rPr>
      <t>)</t>
    </r>
    <r>
      <rPr>
        <b/>
        <sz val="10"/>
        <rFont val="Arial"/>
        <family val="2"/>
      </rPr>
      <t xml:space="preserve"> nach Energieträgern</t>
    </r>
  </si>
  <si>
    <t xml:space="preserve">x    </t>
  </si>
  <si>
    <t xml:space="preserve">   *) ohne Energieumwandlungssektor</t>
  </si>
  <si>
    <t>und übrige Verbraucher nach Energieträgern</t>
  </si>
  <si>
    <t xml:space="preserve">    (23 437)</t>
  </si>
  <si>
    <t xml:space="preserve">              x</t>
  </si>
  <si>
    <t xml:space="preserve"> - 20 -</t>
  </si>
  <si>
    <t xml:space="preserve"> - 21 -</t>
  </si>
  <si>
    <t>Thüringer Landesamt für Statistik</t>
  </si>
  <si>
    <t>noch: Mineralöle</t>
  </si>
  <si>
    <t>Strom und andere Energieträger</t>
  </si>
  <si>
    <t xml:space="preserve">Energieträger insgesamt </t>
  </si>
  <si>
    <t>Heizöl</t>
  </si>
  <si>
    <t>Naturgas</t>
  </si>
  <si>
    <t>Erneuerbare Energieträger</t>
  </si>
  <si>
    <t>davon</t>
  </si>
  <si>
    <t>Bi-</t>
  </si>
  <si>
    <t>Andere</t>
  </si>
  <si>
    <t>Schw.</t>
  </si>
  <si>
    <t>Stadt-</t>
  </si>
  <si>
    <t>lanz-</t>
  </si>
  <si>
    <t>Kohle</t>
  </si>
  <si>
    <t>Bri-</t>
  </si>
  <si>
    <t>Koks</t>
  </si>
  <si>
    <t>Briketts</t>
  </si>
  <si>
    <t>Hart-</t>
  </si>
  <si>
    <t>Otto</t>
  </si>
  <si>
    <t>Diesel-</t>
  </si>
  <si>
    <t>Flug-</t>
  </si>
  <si>
    <t>Flüs-</t>
  </si>
  <si>
    <t>gas,</t>
  </si>
  <si>
    <t>Erd-</t>
  </si>
  <si>
    <t>Wasser-</t>
  </si>
  <si>
    <t>Wind-</t>
  </si>
  <si>
    <t>Klärgas,</t>
  </si>
  <si>
    <t>Biomasse</t>
  </si>
  <si>
    <t>Abfälle</t>
  </si>
  <si>
    <t>Solar-</t>
  </si>
  <si>
    <t>Fern-</t>
  </si>
  <si>
    <t>Summe</t>
  </si>
  <si>
    <t>zei-</t>
  </si>
  <si>
    <t>(roh)</t>
  </si>
  <si>
    <t>ketts</t>
  </si>
  <si>
    <t>kohlen-</t>
  </si>
  <si>
    <t>braun-</t>
  </si>
  <si>
    <t>kraft-</t>
  </si>
  <si>
    <t>turb.</t>
  </si>
  <si>
    <t>leicht</t>
  </si>
  <si>
    <t>schwer</t>
  </si>
  <si>
    <t>ölpro-</t>
  </si>
  <si>
    <t>sig-</t>
  </si>
  <si>
    <t>Koke-</t>
  </si>
  <si>
    <t>gas</t>
  </si>
  <si>
    <t xml:space="preserve">kraft  </t>
  </si>
  <si>
    <t>kraft</t>
  </si>
  <si>
    <t>Deponie-</t>
  </si>
  <si>
    <t>(org.)</t>
  </si>
  <si>
    <t>energie</t>
  </si>
  <si>
    <t>wärme</t>
  </si>
  <si>
    <t>le</t>
  </si>
  <si>
    <t>produkte</t>
  </si>
  <si>
    <t>kohle</t>
  </si>
  <si>
    <t>stoffe</t>
  </si>
  <si>
    <t>stoff</t>
  </si>
  <si>
    <t>kraftst.</t>
  </si>
  <si>
    <t xml:space="preserve">dukte </t>
  </si>
  <si>
    <t>reigas</t>
  </si>
  <si>
    <t>träger</t>
  </si>
  <si>
    <t>Tabelle 1:  Spezifische Mengeneinheiten</t>
  </si>
  <si>
    <t>1 000 t</t>
  </si>
  <si>
    <t>Mill. m³</t>
  </si>
  <si>
    <t>Mill.kWh</t>
  </si>
  <si>
    <t>Mill. kWh</t>
  </si>
  <si>
    <t>TJ</t>
  </si>
  <si>
    <t>Bilanzspalte</t>
  </si>
  <si>
    <t xml:space="preserve"> Gewinnung</t>
  </si>
  <si>
    <t>-</t>
  </si>
  <si>
    <t xml:space="preserve"> Bezüge </t>
  </si>
  <si>
    <t>PRIMÄR-</t>
  </si>
  <si>
    <t xml:space="preserve"> Bestandsentnahme</t>
  </si>
  <si>
    <t>ENERGIE-</t>
  </si>
  <si>
    <t xml:space="preserve"> ENERGIEAUFKOMMEN</t>
  </si>
  <si>
    <t>Seit 1978 ist die Anwendung der SI-Einheiten in der Bundesrepublik Deutschland verbindlich. Diese Maßeinheiten beruhen auf dem internationalen System von Einheiten (Système International d'Unitès, Abkürzung SI).</t>
  </si>
  <si>
    <t>Der Stromverbrauch sank erstmals wieder seit 1993 um 2,2 Prozent, während im Vorjahr noch eine deutliche Steigerung von 18,6 zu verzeichnen war. Die Kohlen – und vor allem die Steinkohlen - haben weiter an Bedeutung verloren. Sie machten nur noch 2,0 Prozent der 2003 benötigten Endenergieverbrauchsmenge aus. Dieser Rückgang deutet auf weiter erfolgte Heizungsumstellungen bei den privaten Haushalten und Kleinverbrauchern (Gewerbe, Handel, Dienstleistungen und Übrige) hin.</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</si>
</sst>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0"/>
    <numFmt numFmtId="169" formatCode="0.0000"/>
    <numFmt numFmtId="170" formatCode="###\ ###\ \ \ \ "/>
    <numFmt numFmtId="171" formatCode="0.0\ \ \ \ "/>
    <numFmt numFmtId="172" formatCode="#\ ##0.0\ \ \ \ "/>
    <numFmt numFmtId="173" formatCode="_D_D_D_J* ##0.0_J_J;_D_D_D_E\-* ##0.0_J_J"/>
    <numFmt numFmtId="174" formatCode="_D_J\+* ##0.0_J_J;_D_E\-* ##0.0_J_J"/>
    <numFmt numFmtId="175" formatCode="_D_J* ##0.0_J_J;_D_E\-* ##0.0_J_J"/>
    <numFmt numFmtId="176" formatCode="###\ ##0.0\ \ \ \ "/>
    <numFmt numFmtId="177" formatCode="\ #\ ##0.0\ \ \ \ "/>
    <numFmt numFmtId="178" formatCode="_D_D_D_D_D_D_D_J\+* ##0.0_J_J;_D_D_D_D_D_D_D_E\-* ##0.0_J_J"/>
    <numFmt numFmtId="179" formatCode="_D_D_D_J\+* ##0.0_J_J;_D_D_D_E\-* ##0.0_J_J"/>
    <numFmt numFmtId="180" formatCode="###\ ##0\ \ \ \ "/>
    <numFmt numFmtId="181" formatCode="0.0\ \ \ "/>
    <numFmt numFmtId="182" formatCode="\ \ General"/>
    <numFmt numFmtId="183" formatCode="_D_D_D_D_D_J* ##0.0_J_J;_D_D_D_D_D_E\-* ##0.0_J_J"/>
    <numFmt numFmtId="184" formatCode="\+* ##0.0_J_J;_i\-* ##0.0_J_J"/>
    <numFmt numFmtId="185" formatCode="* ##0.0_J_J;_i\-* ##0.0_J_J"/>
    <numFmt numFmtId="186" formatCode="###\ ###\ \ \ \ \ \ \ \ \ "/>
    <numFmt numFmtId="187" formatCode="###\ ###\ \ \ \ \ \ \ \ \ \ \ \ "/>
    <numFmt numFmtId="188" formatCode="###\ ###\ \ \ \ \ \ \ \ \ \ "/>
    <numFmt numFmtId="189" formatCode="###\ ###\ \ \ \ \ \ \ \ \ \ \ \ \ \ \ \ "/>
    <numFmt numFmtId="190" formatCode="0.0\ \ \ \ \ \ \ \ \ \ \ \ "/>
    <numFmt numFmtId="191" formatCode="0.0\ \ \ \ \ \ \ \ \ \ "/>
    <numFmt numFmtId="192" formatCode="0.0\ \ \ \ \ \ \ \ \ \ \ \ \ \ \ \ "/>
    <numFmt numFmtId="193" formatCode="0.0\ \ \ \ \ \ \ \ \ "/>
    <numFmt numFmtId="194" formatCode="_D_D_D_J* ##0.0_D_D_D_I;_D_D_D_E\-* ##0.0_D_D_D_I"/>
    <numFmt numFmtId="195" formatCode="_D_D_D_D_D_D_J* ##0.0_D_D_D_D_I;_D_D_D_D_D_D_E\-* ##0.0_D_D_D_D_I"/>
    <numFmt numFmtId="196" formatCode="_D_D_D_J* ##0.0_D_D_D_I_I;_D_D_D_E\-* ##0.0_D_D_D_I_I"/>
    <numFmt numFmtId="197" formatCode="_D_D_D_D_D_D_D_D_D_J* ##0.0_D_D_D_D_D_D;_D_D_D_D_D_D_D_D_D_E\-* ##0.0_D_D_D_D_D_D"/>
    <numFmt numFmtId="198" formatCode="###\ ##\-\ \ \ \ "/>
    <numFmt numFmtId="199" formatCode="_J\+* ##0.0_J_J;_E\-* ##0.0_J_J"/>
    <numFmt numFmtId="200" formatCode="_J_J\+* ##0.0_J_J;_J_E\-* ##0.0_J_J"/>
    <numFmt numFmtId="201" formatCode="_J_J* ##0.0_J_J;_J_E\-* ##0.0_J_J"/>
    <numFmt numFmtId="202" formatCode="###\ ###\ ##0"/>
    <numFmt numFmtId="203" formatCode="#########"/>
    <numFmt numFmtId="204" formatCode="0.000"/>
    <numFmt numFmtId="205" formatCode="###\ ##0\ \ \ \ \ \ \ \ \ \ \ \ "/>
    <numFmt numFmtId="206" formatCode="0.000\ \ \ \ \ \ \ \ \ \ \ \ \ "/>
    <numFmt numFmtId="207" formatCode="0.00####"/>
    <numFmt numFmtId="208" formatCode="###\ ##0"/>
    <numFmt numFmtId="209" formatCode="###\ ##0.0"/>
    <numFmt numFmtId="210" formatCode="0\ \ \ \ \ \ \ \ \ \ "/>
    <numFmt numFmtId="211" formatCode="0\ \ \ \ \ \ \ "/>
    <numFmt numFmtId="212" formatCode="0.0"/>
    <numFmt numFmtId="213" formatCode="dd/\ mm/\ yyyy"/>
    <numFmt numFmtId="214" formatCode="0.000;0.000;\-"/>
    <numFmt numFmtId="215" formatCode="_D_D_D_J* ##0.0_J_J;_D_E\-* ##0.0_J_J"/>
    <numFmt numFmtId="216" formatCode="_D_D_D_J* ##0.0_J_J;_D_D_D_D_D_D_E\-* ##0.0_J_J"/>
    <numFmt numFmtId="217" formatCode="_D_D_D_J* ##0.0_J_J;_D_D_D_D_D_D_D_D_D_D_E\-* ##0.0_J_J"/>
    <numFmt numFmtId="218" formatCode="_D_D_D_J* ##0.0_J_J;_D_D_D_D_D_D_D_E\-* ##0.0_J_J"/>
    <numFmt numFmtId="219" formatCode="_D_D_D_J* ##0.0_J_J;_D_D_D_D_D_E\-* ##0.0_J_J"/>
    <numFmt numFmtId="220" formatCode="_D_D_D_J* ##0.0_J_J;_D_D_D_D_E\-* ##0.0_J_J"/>
    <numFmt numFmtId="221" formatCode="###\ ###\ ##0_D_D_D_D_D"/>
    <numFmt numFmtId="222" formatCode="###\ ###\ ##0.0_D_D_D_D_D"/>
    <numFmt numFmtId="223" formatCode="###\ ###\ ##0.0_D_D_D_D"/>
  </numFmts>
  <fonts count="63">
    <font>
      <sz val="10"/>
      <name val="Arial"/>
      <family val="0"/>
    </font>
    <font>
      <b/>
      <sz val="10"/>
      <name val="Arial"/>
      <family val="2"/>
    </font>
    <font>
      <sz val="8"/>
      <name val="Arial"/>
      <family val="2"/>
    </font>
    <font>
      <sz val="14.75"/>
      <name val="Arial"/>
      <family val="0"/>
    </font>
    <font>
      <sz val="11"/>
      <name val="Arial"/>
      <family val="2"/>
    </font>
    <font>
      <sz val="15.5"/>
      <name val="Arial"/>
      <family val="0"/>
    </font>
    <font>
      <b/>
      <sz val="13"/>
      <name val="Arial"/>
      <family val="2"/>
    </font>
    <font>
      <sz val="15"/>
      <name val="Arial"/>
      <family val="0"/>
    </font>
    <font>
      <sz val="9"/>
      <name val="Arial"/>
      <family val="2"/>
    </font>
    <font>
      <u val="single"/>
      <sz val="10"/>
      <color indexed="12"/>
      <name val="Arial"/>
      <family val="0"/>
    </font>
    <font>
      <b/>
      <sz val="11"/>
      <name val="Helvetica"/>
      <family val="0"/>
    </font>
    <font>
      <sz val="10"/>
      <name val="Helvetica"/>
      <family val="0"/>
    </font>
    <font>
      <sz val="9"/>
      <name val="Helvetica"/>
      <family val="0"/>
    </font>
    <font>
      <vertAlign val="subscript"/>
      <sz val="9"/>
      <name val="Helvetica"/>
      <family val="0"/>
    </font>
    <font>
      <b/>
      <sz val="9"/>
      <name val="Helvetica"/>
      <family val="0"/>
    </font>
    <font>
      <b/>
      <sz val="9"/>
      <name val="Arial"/>
      <family val="0"/>
    </font>
    <font>
      <sz val="9"/>
      <name val="Courier"/>
      <family val="3"/>
    </font>
    <font>
      <sz val="10"/>
      <name val="Courier"/>
      <family val="3"/>
    </font>
    <font>
      <b/>
      <vertAlign val="subscript"/>
      <sz val="11"/>
      <name val="Helvetica"/>
      <family val="0"/>
    </font>
    <font>
      <vertAlign val="superscript"/>
      <sz val="9"/>
      <name val="Helvetica"/>
      <family val="0"/>
    </font>
    <font>
      <b/>
      <vertAlign val="subscript"/>
      <sz val="9"/>
      <name val="Helvetica"/>
      <family val="0"/>
    </font>
    <font>
      <vertAlign val="subscript"/>
      <sz val="9"/>
      <name val="Arial"/>
      <family val="2"/>
    </font>
    <font>
      <b/>
      <u val="single"/>
      <sz val="10"/>
      <name val="Arial"/>
      <family val="2"/>
    </font>
    <font>
      <b/>
      <sz val="8"/>
      <name val="Arial"/>
      <family val="0"/>
    </font>
    <font>
      <sz val="8"/>
      <color indexed="8"/>
      <name val="Arial"/>
      <family val="2"/>
    </font>
    <font>
      <vertAlign val="superscript"/>
      <sz val="8"/>
      <name val="Arial"/>
      <family val="2"/>
    </font>
    <font>
      <b/>
      <vertAlign val="superscript"/>
      <sz val="10"/>
      <name val="Arial"/>
      <family val="2"/>
    </font>
    <font>
      <sz val="6"/>
      <name val="Arial"/>
      <family val="2"/>
    </font>
    <font>
      <sz val="10"/>
      <name val="MS Sans Serif"/>
      <family val="0"/>
    </font>
    <font>
      <sz val="6"/>
      <name val="Helvetica"/>
      <family val="2"/>
    </font>
    <font>
      <b/>
      <sz val="6"/>
      <name val="Helvetica"/>
      <family val="2"/>
    </font>
    <font>
      <sz val="8"/>
      <name val="Helvetica"/>
      <family val="2"/>
    </font>
    <font>
      <b/>
      <sz val="10"/>
      <name val="Helvetica"/>
      <family val="2"/>
    </font>
    <font>
      <sz val="5"/>
      <name val="Helvetica"/>
      <family val="2"/>
    </font>
    <font>
      <i/>
      <sz val="6"/>
      <name val="Helvetica"/>
      <family val="2"/>
    </font>
    <font>
      <sz val="8"/>
      <color indexed="10"/>
      <name val="Helvetica"/>
      <family val="2"/>
    </font>
    <font>
      <sz val="7"/>
      <name val="Helvetica"/>
      <family val="2"/>
    </font>
    <font>
      <b/>
      <sz val="10"/>
      <name val="MS Sans Serif"/>
      <family val="0"/>
    </font>
    <font>
      <b/>
      <vertAlign val="subscript"/>
      <sz val="13"/>
      <name val="Arial"/>
      <family val="2"/>
    </font>
    <font>
      <sz val="11.25"/>
      <name val="Arial"/>
      <family val="2"/>
    </font>
    <font>
      <vertAlign val="subscript"/>
      <sz val="8"/>
      <name val="Arial"/>
      <family val="2"/>
    </font>
    <font>
      <sz val="9"/>
      <name val="Helv"/>
      <family val="0"/>
    </font>
    <font>
      <sz val="8"/>
      <name val="Helv"/>
      <family val="0"/>
    </font>
    <font>
      <sz val="12"/>
      <name val="Arial"/>
      <family val="0"/>
    </font>
    <font>
      <sz val="11.5"/>
      <name val="Arial"/>
      <family val="2"/>
    </font>
    <font>
      <b/>
      <vertAlign val="subscript"/>
      <sz val="10"/>
      <name val="Arial"/>
      <family val="2"/>
    </font>
    <font>
      <b/>
      <vertAlign val="subscript"/>
      <sz val="8"/>
      <name val="Arial"/>
      <family val="2"/>
    </font>
    <font>
      <sz val="10"/>
      <color indexed="10"/>
      <name val="Arial"/>
      <family val="2"/>
    </font>
    <font>
      <b/>
      <sz val="6"/>
      <name val="Arial"/>
      <family val="2"/>
    </font>
    <font>
      <b/>
      <vertAlign val="subscript"/>
      <sz val="6"/>
      <name val="Arial"/>
      <family val="2"/>
    </font>
    <font>
      <b/>
      <sz val="6"/>
      <color indexed="8"/>
      <name val="Arial"/>
      <family val="2"/>
    </font>
    <font>
      <vertAlign val="subscript"/>
      <sz val="6"/>
      <name val="Arial"/>
      <family val="2"/>
    </font>
    <font>
      <sz val="6"/>
      <color indexed="39"/>
      <name val="Arial"/>
      <family val="2"/>
    </font>
    <font>
      <sz val="6"/>
      <color indexed="8"/>
      <name val="Arial"/>
      <family val="2"/>
    </font>
    <font>
      <sz val="7.5"/>
      <name val="Arial"/>
      <family val="2"/>
    </font>
    <font>
      <sz val="6"/>
      <color indexed="10"/>
      <name val="Helvetica"/>
      <family val="2"/>
    </font>
    <font>
      <vertAlign val="superscript"/>
      <sz val="6"/>
      <name val="Helvetica"/>
      <family val="0"/>
    </font>
    <font>
      <vertAlign val="superscript"/>
      <sz val="6"/>
      <name val="Arial"/>
      <family val="2"/>
    </font>
    <font>
      <b/>
      <sz val="11"/>
      <name val="Arial"/>
      <family val="2"/>
    </font>
    <font>
      <b/>
      <vertAlign val="subscript"/>
      <sz val="11"/>
      <name val="Arial"/>
      <family val="2"/>
    </font>
    <font>
      <sz val="10"/>
      <name val="Times New Roman"/>
      <family val="1"/>
    </font>
    <font>
      <u val="single"/>
      <sz val="10"/>
      <color indexed="36"/>
      <name val="Arial"/>
      <family val="0"/>
    </font>
    <font>
      <b/>
      <sz val="12"/>
      <name val="Arial"/>
      <family val="2"/>
    </font>
  </fonts>
  <fills count="7">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s>
  <borders count="108">
    <border>
      <left/>
      <right/>
      <top/>
      <bottom/>
      <diagonal/>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hair"/>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medium"/>
      <top>
        <color indexed="63"/>
      </top>
      <bottom>
        <color indexed="63"/>
      </bottom>
    </border>
    <border>
      <left style="thin"/>
      <right style="hair"/>
      <top style="hair"/>
      <bottom>
        <color indexed="63"/>
      </bottom>
    </border>
    <border>
      <left style="hair"/>
      <right style="hair"/>
      <top style="hair"/>
      <bottom>
        <color indexed="63"/>
      </bottom>
    </border>
    <border>
      <left style="thin"/>
      <right style="hair"/>
      <top>
        <color indexed="63"/>
      </top>
      <bottom>
        <color indexed="63"/>
      </bottom>
    </border>
    <border>
      <left>
        <color indexed="63"/>
      </left>
      <right style="hair"/>
      <top>
        <color indexed="63"/>
      </top>
      <bottom>
        <color indexed="63"/>
      </bottom>
    </border>
    <border>
      <left>
        <color indexed="63"/>
      </left>
      <right style="hair"/>
      <top style="hair"/>
      <bottom>
        <color indexed="63"/>
      </bottom>
    </border>
    <border>
      <left>
        <color indexed="63"/>
      </left>
      <right style="thin"/>
      <top style="hair"/>
      <bottom>
        <color indexed="63"/>
      </bottom>
    </border>
    <border>
      <left style="hair"/>
      <right style="thin"/>
      <top style="hair"/>
      <bottom>
        <color indexed="63"/>
      </bottom>
    </border>
    <border>
      <left>
        <color indexed="63"/>
      </left>
      <right style="hair"/>
      <top style="hair"/>
      <bottom style="hair"/>
    </border>
    <border>
      <left>
        <color indexed="63"/>
      </left>
      <right>
        <color indexed="63"/>
      </right>
      <top style="hair"/>
      <bottom style="hair"/>
    </border>
    <border>
      <left style="hair"/>
      <right style="hair"/>
      <top>
        <color indexed="63"/>
      </top>
      <bottom>
        <color indexed="63"/>
      </bottom>
    </border>
    <border>
      <left>
        <color indexed="63"/>
      </left>
      <right style="hair"/>
      <top>
        <color indexed="63"/>
      </top>
      <bottom style="hair"/>
    </border>
    <border>
      <left style="hair"/>
      <right>
        <color indexed="63"/>
      </right>
      <top>
        <color indexed="63"/>
      </top>
      <bottom>
        <color indexed="63"/>
      </bottom>
    </border>
    <border>
      <left style="hair"/>
      <right style="thin"/>
      <top>
        <color indexed="63"/>
      </top>
      <bottom>
        <color indexed="63"/>
      </bottom>
    </border>
    <border>
      <left style="thin"/>
      <right style="hair"/>
      <top>
        <color indexed="63"/>
      </top>
      <bottom style="hair"/>
    </border>
    <border>
      <left style="hair"/>
      <right style="hair"/>
      <top>
        <color indexed="63"/>
      </top>
      <bottom style="hair"/>
    </border>
    <border>
      <left style="hair"/>
      <right style="hair"/>
      <top style="thin"/>
      <bottom>
        <color indexed="63"/>
      </bottom>
    </border>
    <border>
      <left>
        <color indexed="63"/>
      </left>
      <right style="hair"/>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thin"/>
      <bottom style="thin"/>
    </border>
    <border>
      <left style="hair"/>
      <right style="thin"/>
      <top style="thin"/>
      <bottom style="thin"/>
    </border>
    <border>
      <left style="hair"/>
      <right style="hair"/>
      <top style="thin"/>
      <bottom style="thin"/>
    </border>
    <border>
      <left style="thin"/>
      <right style="medium"/>
      <top style="thin"/>
      <bottom style="thin"/>
    </border>
    <border>
      <left style="medium"/>
      <right>
        <color indexed="63"/>
      </right>
      <top style="thin"/>
      <bottom>
        <color indexed="63"/>
      </bottom>
    </border>
    <border>
      <left style="thin"/>
      <right style="medium"/>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style="medium"/>
      <bottom style="medium"/>
    </border>
    <border>
      <left style="thin"/>
      <right style="thin"/>
      <top style="medium"/>
      <bottom style="medium"/>
    </border>
    <border>
      <left>
        <color indexed="63"/>
      </left>
      <right style="hair"/>
      <top style="medium"/>
      <bottom style="medium"/>
    </border>
    <border>
      <left>
        <color indexed="63"/>
      </left>
      <right style="thin"/>
      <top style="medium"/>
      <bottom style="medium"/>
    </border>
    <border>
      <left style="thin"/>
      <right style="hair"/>
      <top style="medium"/>
      <bottom style="medium"/>
    </border>
    <border>
      <left style="thin"/>
      <right style="medium"/>
      <top style="medium"/>
      <bottom style="medium"/>
    </border>
    <border>
      <left>
        <color indexed="63"/>
      </left>
      <right>
        <color indexed="63"/>
      </right>
      <top style="hair"/>
      <bottom>
        <color indexed="63"/>
      </bottom>
    </border>
    <border>
      <left style="thin"/>
      <right style="thin"/>
      <top style="hair"/>
      <bottom>
        <color indexed="63"/>
      </bottom>
    </border>
    <border>
      <left style="thin"/>
      <right style="medium"/>
      <top style="hair"/>
      <bottom>
        <color indexed="63"/>
      </bottom>
    </border>
    <border>
      <left style="thin"/>
      <right>
        <color indexed="63"/>
      </right>
      <top style="medium"/>
      <bottom style="medium"/>
    </border>
    <border>
      <left style="hair"/>
      <right style="hair"/>
      <top style="medium"/>
      <bottom style="medium"/>
    </border>
    <border>
      <left style="thin"/>
      <right style="hair"/>
      <top style="thin"/>
      <bottom>
        <color indexed="63"/>
      </bottom>
    </border>
    <border>
      <left>
        <color indexed="63"/>
      </left>
      <right style="hair"/>
      <top>
        <color indexed="63"/>
      </top>
      <bottom style="thin"/>
    </border>
    <border>
      <left style="thin"/>
      <right style="hair"/>
      <top>
        <color indexed="63"/>
      </top>
      <bottom style="thin"/>
    </border>
    <border>
      <left style="thin"/>
      <right style="medium"/>
      <top>
        <color indexed="63"/>
      </top>
      <bottom style="thin"/>
    </border>
    <border>
      <left>
        <color indexed="63"/>
      </left>
      <right style="hair"/>
      <top style="thin"/>
      <bottom style="hair"/>
    </border>
    <border>
      <left style="thin"/>
      <right>
        <color indexed="63"/>
      </right>
      <top style="hair"/>
      <bottom style="thin"/>
    </border>
    <border>
      <left style="thin"/>
      <right style="thin"/>
      <top style="hair"/>
      <bottom style="thin"/>
    </border>
    <border>
      <left>
        <color indexed="63"/>
      </left>
      <right style="thin"/>
      <top style="hair"/>
      <bottom style="thin"/>
    </border>
    <border>
      <left>
        <color indexed="63"/>
      </left>
      <right style="hair"/>
      <top style="hair"/>
      <bottom style="thin"/>
    </border>
    <border>
      <left style="hair"/>
      <right style="hair"/>
      <top style="hair"/>
      <bottom style="thin"/>
    </border>
    <border>
      <left style="thin"/>
      <right style="medium"/>
      <top style="hair"/>
      <bottom style="thin"/>
    </border>
    <border>
      <left>
        <color indexed="63"/>
      </left>
      <right style="hair"/>
      <top style="thin"/>
      <bottom style="medium"/>
    </border>
    <border>
      <left>
        <color indexed="63"/>
      </left>
      <right style="medium"/>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hair"/>
      <right>
        <color indexed="63"/>
      </right>
      <top>
        <color indexed="63"/>
      </top>
      <bottom style="hair"/>
    </border>
    <border>
      <left style="hair"/>
      <right style="thin"/>
      <top style="thin"/>
      <bottom>
        <color indexed="63"/>
      </bottom>
    </border>
    <border>
      <left style="thin"/>
      <right style="thin"/>
      <top>
        <color indexed="63"/>
      </top>
      <bottom style="medium"/>
    </border>
    <border>
      <left style="hair"/>
      <right style="hair"/>
      <top>
        <color indexed="63"/>
      </top>
      <bottom style="thin"/>
    </border>
    <border>
      <left>
        <color indexed="63"/>
      </left>
      <right style="thin"/>
      <top style="thin"/>
      <bottom style="medium"/>
    </border>
    <border>
      <left style="hair"/>
      <right>
        <color indexed="63"/>
      </right>
      <top style="thin"/>
      <bottom style="thin"/>
    </border>
    <border>
      <left style="hair"/>
      <right style="thin"/>
      <top style="medium"/>
      <bottom style="medium"/>
    </border>
    <border>
      <left style="hair"/>
      <right style="thin"/>
      <top style="thin"/>
      <bottom style="hair"/>
    </border>
    <border>
      <left style="hair"/>
      <right style="thin"/>
      <top>
        <color indexed="63"/>
      </top>
      <bottom style="hair"/>
    </border>
    <border>
      <left style="hair"/>
      <right style="thin"/>
      <top style="medium"/>
      <bottom>
        <color indexed="63"/>
      </bottom>
    </border>
    <border>
      <left style="hair"/>
      <right style="hair"/>
      <top style="medium"/>
      <bottom>
        <color indexed="63"/>
      </bottom>
    </border>
    <border>
      <left style="hair"/>
      <right style="thin"/>
      <top>
        <color indexed="63"/>
      </top>
      <bottom style="thin"/>
    </border>
    <border>
      <left style="hair"/>
      <right style="thin"/>
      <top style="thin"/>
      <bottom style="medium"/>
    </border>
    <border>
      <left style="thin"/>
      <right style="medium"/>
      <top style="thin"/>
      <bottom style="medium"/>
    </border>
    <border>
      <left>
        <color indexed="63"/>
      </left>
      <right>
        <color indexed="63"/>
      </right>
      <top style="thin"/>
      <bottom style="medium"/>
    </border>
    <border>
      <left>
        <color indexed="63"/>
      </left>
      <right>
        <color indexed="63"/>
      </right>
      <top style="thin"/>
      <bottom style="hair"/>
    </border>
    <border>
      <left style="hair"/>
      <right style="hair"/>
      <top style="thin"/>
      <bottom style="hair"/>
    </border>
    <border>
      <left style="medium"/>
      <right style="medium"/>
      <top style="medium"/>
      <bottom style="medium"/>
    </border>
    <border>
      <left>
        <color indexed="63"/>
      </left>
      <right style="medium"/>
      <top style="medium"/>
      <bottom style="medium"/>
    </border>
    <border>
      <left style="hair"/>
      <right style="hair"/>
      <top>
        <color indexed="63"/>
      </top>
      <bottom style="medium"/>
    </border>
    <border>
      <left style="thin"/>
      <right style="thin"/>
      <top>
        <color indexed="63"/>
      </top>
      <bottom style="hair"/>
    </border>
    <border>
      <left style="hair"/>
      <right style="thin"/>
      <top>
        <color indexed="63"/>
      </top>
      <bottom style="medium"/>
    </border>
    <border>
      <left style="hair"/>
      <right>
        <color indexed="63"/>
      </right>
      <top style="thin"/>
      <bottom>
        <color indexed="63"/>
      </bottom>
    </border>
    <border>
      <left style="hair"/>
      <right>
        <color indexed="63"/>
      </right>
      <top style="medium"/>
      <bottom style="medium"/>
    </border>
    <border>
      <left style="thin"/>
      <right>
        <color indexed="63"/>
      </right>
      <top style="thin"/>
      <bottom style="hair"/>
    </border>
    <border>
      <left style="thin"/>
      <right>
        <color indexed="63"/>
      </right>
      <top style="hair"/>
      <bottom>
        <color indexed="63"/>
      </bottom>
    </border>
    <border>
      <left style="thin"/>
      <right style="thin"/>
      <top style="thin"/>
      <bottom style="hair"/>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42"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1446">
    <xf numFmtId="0" fontId="0" fillId="0" borderId="0" xfId="0" applyAlignment="1">
      <alignment/>
    </xf>
    <xf numFmtId="0" fontId="1" fillId="0" borderId="0" xfId="0" applyFont="1" applyAlignment="1">
      <alignment/>
    </xf>
    <xf numFmtId="168" fontId="0" fillId="0" borderId="0" xfId="0" applyNumberFormat="1" applyAlignment="1">
      <alignment/>
    </xf>
    <xf numFmtId="169" fontId="0" fillId="0" borderId="0" xfId="0" applyNumberFormat="1" applyAlignment="1">
      <alignment/>
    </xf>
    <xf numFmtId="0" fontId="10" fillId="0" borderId="0" xfId="0" applyFont="1" applyAlignment="1">
      <alignment vertical="top" wrapText="1"/>
    </xf>
    <xf numFmtId="0" fontId="11" fillId="0" borderId="0" xfId="0" applyFont="1" applyAlignment="1">
      <alignment vertical="top" wrapText="1"/>
    </xf>
    <xf numFmtId="0" fontId="12" fillId="0" borderId="0" xfId="0" applyFont="1" applyAlignment="1">
      <alignment vertical="top" wrapText="1"/>
    </xf>
    <xf numFmtId="0" fontId="12" fillId="0" borderId="0" xfId="0" applyFont="1" applyAlignment="1">
      <alignment horizontal="center" vertical="top" wrapText="1"/>
    </xf>
    <xf numFmtId="0" fontId="0" fillId="0" borderId="0" xfId="0" applyFont="1" applyAlignment="1">
      <alignment vertical="top" wrapText="1"/>
    </xf>
    <xf numFmtId="0" fontId="0" fillId="0" borderId="0" xfId="0" applyFont="1" applyAlignment="1">
      <alignment/>
    </xf>
    <xf numFmtId="0" fontId="0" fillId="0" borderId="0" xfId="0" applyFont="1" applyAlignment="1">
      <alignment horizontal="right" vertical="top" wrapText="1"/>
    </xf>
    <xf numFmtId="0" fontId="8" fillId="0" borderId="0" xfId="0" applyFont="1" applyAlignment="1">
      <alignment vertical="top" wrapText="1"/>
    </xf>
    <xf numFmtId="0" fontId="14" fillId="0" borderId="0" xfId="0" applyFont="1" applyAlignment="1">
      <alignment vertical="top" wrapText="1"/>
    </xf>
    <xf numFmtId="0" fontId="8" fillId="0" borderId="0" xfId="0" applyFont="1" applyAlignment="1">
      <alignment/>
    </xf>
    <xf numFmtId="0" fontId="12" fillId="0" borderId="0" xfId="0" applyFont="1" applyAlignment="1">
      <alignment horizontal="left" vertical="top" wrapText="1"/>
    </xf>
    <xf numFmtId="0" fontId="1" fillId="0" borderId="0" xfId="0" applyFont="1" applyAlignment="1">
      <alignment/>
    </xf>
    <xf numFmtId="0" fontId="15" fillId="0" borderId="0" xfId="0" applyFont="1" applyAlignment="1">
      <alignment vertical="top" wrapText="1"/>
    </xf>
    <xf numFmtId="0" fontId="8" fillId="0" borderId="0" xfId="0" applyFont="1" applyAlignment="1">
      <alignment horizontal="left" vertical="top" wrapText="1"/>
    </xf>
    <xf numFmtId="0" fontId="0" fillId="0" borderId="0" xfId="0" applyFont="1" applyAlignment="1">
      <alignment horizontal="left"/>
    </xf>
    <xf numFmtId="0" fontId="0" fillId="0" borderId="0" xfId="0" applyAlignment="1">
      <alignment vertical="top" wrapText="1"/>
    </xf>
    <xf numFmtId="0" fontId="16" fillId="0" borderId="0" xfId="0" applyFont="1" applyAlignment="1">
      <alignment vertical="top" wrapText="1"/>
    </xf>
    <xf numFmtId="0" fontId="17" fillId="0" borderId="0" xfId="0" applyFont="1" applyAlignment="1">
      <alignment vertical="top" wrapText="1"/>
    </xf>
    <xf numFmtId="0" fontId="12" fillId="0" borderId="0" xfId="0" applyFont="1" applyAlignment="1">
      <alignment horizontal="justify" vertical="top" wrapText="1"/>
    </xf>
    <xf numFmtId="0" fontId="10" fillId="0" borderId="0" xfId="0" applyFont="1" applyAlignment="1">
      <alignment vertical="top" wrapText="1"/>
    </xf>
    <xf numFmtId="0" fontId="10" fillId="0" borderId="0" xfId="0" applyFont="1" applyAlignment="1">
      <alignment horizontal="justify" vertical="top" wrapText="1"/>
    </xf>
    <xf numFmtId="0" fontId="12" fillId="0" borderId="0" xfId="0" applyFont="1" applyAlignment="1" quotePrefix="1">
      <alignment vertical="top" wrapText="1"/>
    </xf>
    <xf numFmtId="0" fontId="12" fillId="0" borderId="0" xfId="0" applyFont="1" applyAlignment="1" quotePrefix="1">
      <alignment horizontal="justify" vertical="top" wrapText="1"/>
    </xf>
    <xf numFmtId="0" fontId="12" fillId="0" borderId="0" xfId="0" applyFont="1" applyAlignment="1" quotePrefix="1">
      <alignment horizontal="center" vertical="top" wrapText="1"/>
    </xf>
    <xf numFmtId="0" fontId="0" fillId="0" borderId="0" xfId="0" applyAlignment="1">
      <alignment horizontal="left" vertical="top" wrapText="1"/>
    </xf>
    <xf numFmtId="0" fontId="0" fillId="0" borderId="0" xfId="0" applyAlignment="1">
      <alignment horizontal="left"/>
    </xf>
    <xf numFmtId="0" fontId="14" fillId="0" borderId="0" xfId="0" applyFont="1" applyAlignment="1">
      <alignment horizontal="left" vertical="top" wrapText="1"/>
    </xf>
    <xf numFmtId="0" fontId="12" fillId="0" borderId="0" xfId="0" applyFont="1" applyAlignment="1" quotePrefix="1">
      <alignment horizontal="left" vertical="top" wrapText="1"/>
    </xf>
    <xf numFmtId="0" fontId="14" fillId="0" borderId="0" xfId="0" applyFont="1" applyAlignment="1" quotePrefix="1">
      <alignment horizontal="left" vertical="top" wrapText="1"/>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xf>
    <xf numFmtId="0" fontId="14" fillId="0" borderId="0" xfId="0" applyFont="1" applyAlignment="1">
      <alignment horizontal="justify" vertical="top" wrapText="1"/>
    </xf>
    <xf numFmtId="0" fontId="1" fillId="0" borderId="0" xfId="0" applyFont="1" applyAlignment="1">
      <alignment vertical="top" wrapText="1"/>
    </xf>
    <xf numFmtId="0" fontId="12" fillId="0" borderId="0" xfId="0" applyFont="1" applyAlignment="1">
      <alignment horizontal="justify"/>
    </xf>
    <xf numFmtId="0" fontId="8" fillId="0" borderId="0" xfId="0" applyFont="1" applyAlignment="1">
      <alignment horizontal="justify"/>
    </xf>
    <xf numFmtId="0" fontId="12" fillId="0" borderId="0" xfId="0" applyFont="1" applyAlignment="1">
      <alignment/>
    </xf>
    <xf numFmtId="0" fontId="12" fillId="0" borderId="0" xfId="0" applyFont="1" applyAlignment="1">
      <alignment horizontal="justify"/>
    </xf>
    <xf numFmtId="0" fontId="14" fillId="0" borderId="0" xfId="0" applyFont="1" applyAlignment="1">
      <alignment/>
    </xf>
    <xf numFmtId="0" fontId="12" fillId="0" borderId="0" xfId="0" applyFont="1" applyAlignment="1" quotePrefix="1">
      <alignment/>
    </xf>
    <xf numFmtId="0" fontId="12" fillId="0" borderId="0" xfId="0" applyFont="1" applyAlignment="1" quotePrefix="1">
      <alignment horizontal="justify"/>
    </xf>
    <xf numFmtId="49" fontId="2" fillId="0" borderId="0" xfId="0" applyNumberFormat="1" applyFont="1" applyAlignment="1">
      <alignment horizontal="centerContinuous"/>
    </xf>
    <xf numFmtId="0" fontId="2" fillId="0" borderId="0" xfId="0" applyFont="1" applyAlignment="1">
      <alignment horizontal="centerContinuous"/>
    </xf>
    <xf numFmtId="0" fontId="2" fillId="0" borderId="0" xfId="0" applyFont="1" applyAlignment="1">
      <alignment/>
    </xf>
    <xf numFmtId="0" fontId="2" fillId="0" borderId="0" xfId="0" applyFont="1" applyAlignment="1">
      <alignment horizontal="center"/>
    </xf>
    <xf numFmtId="0" fontId="1" fillId="0" borderId="0" xfId="0" applyFont="1" applyAlignment="1">
      <alignment horizontal="centerContinuous"/>
    </xf>
    <xf numFmtId="0" fontId="0" fillId="0" borderId="0" xfId="0" applyAlignment="1">
      <alignment horizontal="centerContinuous"/>
    </xf>
    <xf numFmtId="0" fontId="22" fillId="0" borderId="0" xfId="0" applyFont="1" applyAlignment="1">
      <alignment/>
    </xf>
    <xf numFmtId="0" fontId="2" fillId="0" borderId="1" xfId="0" applyFont="1" applyBorder="1" applyAlignment="1">
      <alignment horizontal="center"/>
    </xf>
    <xf numFmtId="0" fontId="2" fillId="0" borderId="2" xfId="0" applyFont="1" applyBorder="1" applyAlignment="1">
      <alignment horizontal="centerContinuous" vertical="center"/>
    </xf>
    <xf numFmtId="0" fontId="2" fillId="0" borderId="3" xfId="0" applyFont="1" applyBorder="1" applyAlignment="1">
      <alignment horizontal="centerContinuous" vertical="center"/>
    </xf>
    <xf numFmtId="0" fontId="2" fillId="0" borderId="4" xfId="0" applyFont="1" applyBorder="1" applyAlignment="1">
      <alignment horizontal="center"/>
    </xf>
    <xf numFmtId="0" fontId="2" fillId="0" borderId="5" xfId="0" applyFont="1" applyBorder="1" applyAlignment="1">
      <alignment horizontal="centerContinuous" vertical="center"/>
    </xf>
    <xf numFmtId="0" fontId="2" fillId="0" borderId="6" xfId="0" applyFont="1" applyBorder="1" applyAlignment="1">
      <alignment horizontal="centerContinuous" vertical="center"/>
    </xf>
    <xf numFmtId="0" fontId="2" fillId="0" borderId="7" xfId="0" applyFont="1" applyBorder="1" applyAlignment="1">
      <alignment horizontal="centerContinuous" vertical="center"/>
    </xf>
    <xf numFmtId="0" fontId="2" fillId="0" borderId="0" xfId="0" applyFont="1" applyBorder="1" applyAlignment="1">
      <alignment horizontal="center"/>
    </xf>
    <xf numFmtId="0" fontId="2" fillId="0" borderId="0" xfId="0" applyFont="1" applyBorder="1" applyAlignment="1">
      <alignment/>
    </xf>
    <xf numFmtId="0" fontId="23" fillId="0" borderId="0" xfId="0" applyFont="1" applyBorder="1" applyAlignment="1">
      <alignment horizontal="centerContinuous"/>
    </xf>
    <xf numFmtId="0" fontId="2" fillId="0" borderId="8" xfId="0" applyFont="1" applyBorder="1" applyAlignment="1">
      <alignment horizontal="center"/>
    </xf>
    <xf numFmtId="170" fontId="2" fillId="0" borderId="0" xfId="0" applyNumberFormat="1" applyFont="1" applyBorder="1" applyAlignment="1">
      <alignment/>
    </xf>
    <xf numFmtId="170" fontId="2" fillId="0" borderId="0" xfId="0" applyNumberFormat="1" applyFont="1" applyAlignment="1">
      <alignment/>
    </xf>
    <xf numFmtId="170" fontId="24" fillId="0" borderId="0" xfId="0" applyNumberFormat="1" applyFont="1" applyAlignment="1">
      <alignment/>
    </xf>
    <xf numFmtId="0" fontId="23" fillId="0" borderId="0" xfId="0" applyFont="1" applyAlignment="1">
      <alignment horizontal="centerContinuous"/>
    </xf>
    <xf numFmtId="171" fontId="2" fillId="0" borderId="0" xfId="0" applyNumberFormat="1" applyFont="1" applyAlignment="1">
      <alignment/>
    </xf>
    <xf numFmtId="0" fontId="23" fillId="0" borderId="0" xfId="0" applyFont="1" applyAlignment="1">
      <alignment horizontal="right"/>
    </xf>
    <xf numFmtId="172" fontId="2" fillId="0" borderId="0" xfId="0" applyNumberFormat="1" applyFont="1" applyAlignment="1">
      <alignment/>
    </xf>
    <xf numFmtId="173" fontId="24" fillId="0" borderId="0" xfId="0" applyNumberFormat="1" applyFont="1" applyBorder="1" applyAlignment="1">
      <alignment/>
    </xf>
    <xf numFmtId="174" fontId="24" fillId="0" borderId="0" xfId="0" applyNumberFormat="1" applyFont="1" applyBorder="1" applyAlignment="1">
      <alignment/>
    </xf>
    <xf numFmtId="175" fontId="24" fillId="0" borderId="0" xfId="0" applyNumberFormat="1" applyFont="1" applyBorder="1" applyAlignment="1">
      <alignment/>
    </xf>
    <xf numFmtId="170" fontId="2" fillId="0" borderId="0" xfId="0" applyNumberFormat="1" applyFont="1" applyBorder="1" applyAlignment="1">
      <alignment horizontal="right"/>
    </xf>
    <xf numFmtId="170" fontId="2" fillId="0" borderId="0" xfId="0" applyNumberFormat="1" applyFont="1" applyAlignment="1">
      <alignment/>
    </xf>
    <xf numFmtId="170" fontId="2" fillId="0" borderId="0" xfId="0" applyNumberFormat="1" applyFont="1" applyAlignment="1">
      <alignment horizontal="right"/>
    </xf>
    <xf numFmtId="0" fontId="2" fillId="0" borderId="0" xfId="0" applyFont="1" applyAlignment="1">
      <alignment/>
    </xf>
    <xf numFmtId="0" fontId="22" fillId="0" borderId="0" xfId="0" applyFont="1" applyAlignment="1">
      <alignment horizontal="centerContinuous"/>
    </xf>
    <xf numFmtId="0" fontId="2" fillId="0" borderId="9" xfId="0" applyFont="1" applyBorder="1" applyAlignment="1">
      <alignment horizontal="centerContinuous" vertical="center"/>
    </xf>
    <xf numFmtId="0" fontId="2" fillId="0" borderId="10" xfId="0" applyFont="1" applyBorder="1" applyAlignment="1">
      <alignment horizontal="centerContinuous" vertical="center"/>
    </xf>
    <xf numFmtId="0" fontId="2" fillId="0" borderId="0" xfId="0" applyFont="1" applyBorder="1" applyAlignment="1">
      <alignment/>
    </xf>
    <xf numFmtId="176" fontId="2" fillId="0" borderId="0" xfId="0" applyNumberFormat="1" applyFont="1" applyAlignment="1">
      <alignment/>
    </xf>
    <xf numFmtId="177" fontId="2" fillId="0" borderId="0" xfId="0" applyNumberFormat="1" applyFont="1" applyAlignment="1">
      <alignment/>
    </xf>
    <xf numFmtId="178" fontId="24" fillId="0" borderId="0" xfId="0" applyNumberFormat="1" applyFont="1" applyBorder="1" applyAlignment="1">
      <alignment/>
    </xf>
    <xf numFmtId="49" fontId="1" fillId="0" borderId="0" xfId="0" applyNumberFormat="1" applyFont="1" applyAlignment="1">
      <alignment horizontal="center"/>
    </xf>
    <xf numFmtId="211" fontId="2" fillId="0" borderId="0" xfId="0" applyNumberFormat="1" applyFont="1" applyAlignment="1">
      <alignment/>
    </xf>
    <xf numFmtId="179" fontId="24" fillId="0" borderId="0" xfId="0" applyNumberFormat="1" applyFont="1" applyBorder="1" applyAlignment="1">
      <alignment/>
    </xf>
    <xf numFmtId="0" fontId="2" fillId="0" borderId="11" xfId="0" applyFont="1" applyBorder="1" applyAlignment="1">
      <alignment horizontal="centerContinuous" vertical="center"/>
    </xf>
    <xf numFmtId="0" fontId="2" fillId="0" borderId="0" xfId="0" applyFont="1" applyBorder="1" applyAlignment="1">
      <alignment horizontal="centerContinuous" vertical="center"/>
    </xf>
    <xf numFmtId="0" fontId="2" fillId="0" borderId="12" xfId="0" applyFont="1" applyBorder="1" applyAlignment="1">
      <alignment horizontal="centerContinuous" vertical="center"/>
    </xf>
    <xf numFmtId="0" fontId="2" fillId="0" borderId="13" xfId="0" applyFont="1" applyBorder="1" applyAlignment="1">
      <alignment horizontal="centerContinuous" vertical="center"/>
    </xf>
    <xf numFmtId="180" fontId="2" fillId="0" borderId="0" xfId="0" applyNumberFormat="1" applyFont="1" applyAlignment="1">
      <alignment/>
    </xf>
    <xf numFmtId="181" fontId="2" fillId="0" borderId="0" xfId="0" applyNumberFormat="1" applyFont="1" applyAlignment="1">
      <alignment/>
    </xf>
    <xf numFmtId="171" fontId="2" fillId="0" borderId="0" xfId="0" applyNumberFormat="1" applyFont="1" applyAlignment="1">
      <alignment/>
    </xf>
    <xf numFmtId="170" fontId="2" fillId="0" borderId="0" xfId="0" applyNumberFormat="1" applyFont="1" applyAlignment="1">
      <alignment horizontal="center"/>
    </xf>
    <xf numFmtId="171" fontId="2" fillId="0" borderId="0" xfId="0" applyNumberFormat="1" applyFont="1" applyAlignment="1">
      <alignment horizontal="center"/>
    </xf>
    <xf numFmtId="182" fontId="23" fillId="0" borderId="0" xfId="0" applyNumberFormat="1" applyFont="1" applyAlignment="1">
      <alignment horizontal="right"/>
    </xf>
    <xf numFmtId="183" fontId="24" fillId="0" borderId="0" xfId="0" applyNumberFormat="1" applyFont="1" applyBorder="1" applyAlignment="1">
      <alignment/>
    </xf>
    <xf numFmtId="175" fontId="24" fillId="0" borderId="0" xfId="0" applyNumberFormat="1" applyFont="1" applyBorder="1" applyAlignment="1">
      <alignment/>
    </xf>
    <xf numFmtId="49" fontId="8" fillId="0" borderId="0" xfId="0" applyNumberFormat="1" applyFont="1" applyAlignment="1">
      <alignment horizontal="centerContinuous"/>
    </xf>
    <xf numFmtId="0" fontId="0" fillId="0" borderId="0" xfId="0" applyFont="1" applyAlignment="1">
      <alignment horizontal="centerContinuous"/>
    </xf>
    <xf numFmtId="0" fontId="2" fillId="0" borderId="14" xfId="0" applyFont="1" applyBorder="1" applyAlignment="1">
      <alignment horizontal="centerContinuous" vertical="center"/>
    </xf>
    <xf numFmtId="186" fontId="2" fillId="0" borderId="0" xfId="0" applyNumberFormat="1" applyFont="1" applyBorder="1" applyAlignment="1">
      <alignment/>
    </xf>
    <xf numFmtId="187" fontId="2" fillId="0" borderId="0" xfId="0" applyNumberFormat="1" applyFont="1" applyAlignment="1">
      <alignment/>
    </xf>
    <xf numFmtId="188" fontId="2" fillId="0" borderId="0" xfId="0" applyNumberFormat="1" applyFont="1" applyAlignment="1">
      <alignment/>
    </xf>
    <xf numFmtId="189" fontId="2" fillId="0" borderId="0" xfId="0" applyNumberFormat="1" applyFont="1" applyAlignment="1">
      <alignment/>
    </xf>
    <xf numFmtId="186" fontId="2" fillId="0" borderId="0" xfId="0" applyNumberFormat="1" applyFont="1" applyAlignment="1">
      <alignment/>
    </xf>
    <xf numFmtId="187" fontId="24" fillId="0" borderId="0" xfId="0" applyNumberFormat="1" applyFont="1" applyAlignment="1">
      <alignment/>
    </xf>
    <xf numFmtId="190" fontId="2" fillId="0" borderId="0" xfId="0" applyNumberFormat="1" applyFont="1" applyAlignment="1">
      <alignment/>
    </xf>
    <xf numFmtId="191" fontId="2" fillId="0" borderId="0" xfId="0" applyNumberFormat="1" applyFont="1" applyAlignment="1">
      <alignment/>
    </xf>
    <xf numFmtId="192" fontId="2" fillId="0" borderId="0" xfId="0" applyNumberFormat="1" applyFont="1" applyAlignment="1">
      <alignment/>
    </xf>
    <xf numFmtId="193" fontId="2" fillId="0" borderId="0" xfId="0" applyNumberFormat="1" applyFont="1" applyAlignment="1">
      <alignment/>
    </xf>
    <xf numFmtId="0" fontId="2" fillId="0" borderId="0" xfId="0" applyFont="1" applyAlignment="1">
      <alignment horizontal="right"/>
    </xf>
    <xf numFmtId="194" fontId="24" fillId="0" borderId="0" xfId="0" applyNumberFormat="1" applyFont="1" applyBorder="1" applyAlignment="1">
      <alignment/>
    </xf>
    <xf numFmtId="195" fontId="24" fillId="0" borderId="0" xfId="0" applyNumberFormat="1" applyFont="1" applyBorder="1" applyAlignment="1">
      <alignment/>
    </xf>
    <xf numFmtId="196" fontId="24" fillId="0" borderId="0" xfId="0" applyNumberFormat="1" applyFont="1" applyBorder="1" applyAlignment="1">
      <alignment/>
    </xf>
    <xf numFmtId="197" fontId="24" fillId="0" borderId="0" xfId="0" applyNumberFormat="1" applyFont="1" applyBorder="1" applyAlignment="1">
      <alignment/>
    </xf>
    <xf numFmtId="0" fontId="2" fillId="0" borderId="0" xfId="0" applyFont="1" applyAlignment="1">
      <alignment horizontal="left"/>
    </xf>
    <xf numFmtId="0" fontId="2" fillId="0" borderId="0" xfId="0" applyFont="1" applyBorder="1" applyAlignment="1">
      <alignment horizontal="centerContinuous"/>
    </xf>
    <xf numFmtId="198" fontId="2" fillId="0" borderId="0" xfId="0" applyNumberFormat="1" applyFont="1" applyAlignment="1">
      <alignment/>
    </xf>
    <xf numFmtId="170" fontId="2" fillId="0" borderId="0" xfId="0" applyNumberFormat="1" applyFont="1" applyBorder="1" applyAlignment="1">
      <alignment/>
    </xf>
    <xf numFmtId="172" fontId="24" fillId="0" borderId="0" xfId="0" applyNumberFormat="1" applyFont="1" applyBorder="1" applyAlignment="1">
      <alignment/>
    </xf>
    <xf numFmtId="200" fontId="24" fillId="0" borderId="0" xfId="0" applyNumberFormat="1" applyFont="1" applyBorder="1" applyAlignment="1">
      <alignment/>
    </xf>
    <xf numFmtId="201" fontId="24" fillId="0" borderId="0" xfId="0" applyNumberFormat="1" applyFont="1" applyBorder="1" applyAlignment="1">
      <alignment/>
    </xf>
    <xf numFmtId="0" fontId="12" fillId="0" borderId="0" xfId="21" applyFont="1" applyAlignment="1">
      <alignment horizontal="centerContinuous"/>
      <protection/>
    </xf>
    <xf numFmtId="0" fontId="29" fillId="0" borderId="0" xfId="21" applyFont="1" applyAlignment="1">
      <alignment horizontal="centerContinuous"/>
      <protection/>
    </xf>
    <xf numFmtId="0" fontId="29" fillId="0" borderId="0" xfId="21" applyFont="1">
      <alignment/>
      <protection/>
    </xf>
    <xf numFmtId="0" fontId="11" fillId="0" borderId="0" xfId="21" applyFont="1">
      <alignment/>
      <protection/>
    </xf>
    <xf numFmtId="0" fontId="29" fillId="0" borderId="15" xfId="21" applyFont="1" applyBorder="1">
      <alignment/>
      <protection/>
    </xf>
    <xf numFmtId="0" fontId="29" fillId="0" borderId="16" xfId="21" applyFont="1" applyBorder="1">
      <alignment/>
      <protection/>
    </xf>
    <xf numFmtId="0" fontId="29" fillId="0" borderId="17" xfId="21" applyFont="1" applyBorder="1" applyAlignment="1">
      <alignment vertical="center"/>
      <protection/>
    </xf>
    <xf numFmtId="0" fontId="29" fillId="0" borderId="18" xfId="21" applyFont="1" applyBorder="1">
      <alignment/>
      <protection/>
    </xf>
    <xf numFmtId="0" fontId="29" fillId="0" borderId="19" xfId="21" applyFont="1" applyBorder="1">
      <alignment/>
      <protection/>
    </xf>
    <xf numFmtId="0" fontId="30" fillId="0" borderId="16" xfId="21" applyFont="1" applyBorder="1" applyAlignment="1">
      <alignment/>
      <protection/>
    </xf>
    <xf numFmtId="0" fontId="30" fillId="0" borderId="16" xfId="21" applyFont="1" applyBorder="1" applyAlignment="1">
      <alignment horizontal="center"/>
      <protection/>
    </xf>
    <xf numFmtId="0" fontId="30" fillId="0" borderId="16" xfId="21" applyFont="1" applyBorder="1">
      <alignment/>
      <protection/>
    </xf>
    <xf numFmtId="0" fontId="11" fillId="0" borderId="16" xfId="21" applyFont="1" applyBorder="1">
      <alignment/>
      <protection/>
    </xf>
    <xf numFmtId="0" fontId="29" fillId="0" borderId="20" xfId="21" applyFont="1" applyBorder="1">
      <alignment/>
      <protection/>
    </xf>
    <xf numFmtId="0" fontId="29" fillId="0" borderId="21" xfId="21" applyFont="1" applyBorder="1">
      <alignment/>
      <protection/>
    </xf>
    <xf numFmtId="0" fontId="29" fillId="0" borderId="0" xfId="21" applyFont="1" applyAlignment="1">
      <alignment/>
      <protection/>
    </xf>
    <xf numFmtId="0" fontId="31" fillId="0" borderId="0" xfId="21" applyFont="1" applyAlignment="1">
      <alignment/>
      <protection/>
    </xf>
    <xf numFmtId="0" fontId="29" fillId="0" borderId="10" xfId="21" applyFont="1" applyBorder="1" applyAlignment="1">
      <alignment vertical="center"/>
      <protection/>
    </xf>
    <xf numFmtId="0" fontId="30" fillId="0" borderId="22" xfId="21" applyFont="1" applyBorder="1" applyAlignment="1">
      <alignment horizontal="centerContinuous"/>
      <protection/>
    </xf>
    <xf numFmtId="0" fontId="29" fillId="0" borderId="23" xfId="21" applyFont="1" applyBorder="1" applyAlignment="1">
      <alignment horizontal="centerContinuous"/>
      <protection/>
    </xf>
    <xf numFmtId="0" fontId="30" fillId="0" borderId="23" xfId="21" applyFont="1" applyBorder="1" applyAlignment="1">
      <alignment horizontal="centerContinuous"/>
      <protection/>
    </xf>
    <xf numFmtId="0" fontId="30" fillId="0" borderId="0" xfId="21" applyFont="1" applyBorder="1" applyAlignment="1">
      <alignment horizontal="centerContinuous"/>
      <protection/>
    </xf>
    <xf numFmtId="0" fontId="30" fillId="0" borderId="8" xfId="21" applyFont="1" applyBorder="1" applyAlignment="1">
      <alignment horizontal="centerContinuous"/>
      <protection/>
    </xf>
    <xf numFmtId="0" fontId="11" fillId="0" borderId="0" xfId="21" applyFont="1" applyBorder="1" applyAlignment="1">
      <alignment horizontal="centerContinuous"/>
      <protection/>
    </xf>
    <xf numFmtId="0" fontId="11" fillId="0" borderId="8" xfId="21" applyFont="1" applyBorder="1" applyAlignment="1">
      <alignment horizontal="centerContinuous"/>
      <protection/>
    </xf>
    <xf numFmtId="0" fontId="30" fillId="0" borderId="24" xfId="21" applyFont="1" applyBorder="1" applyAlignment="1">
      <alignment horizontal="centerContinuous"/>
      <protection/>
    </xf>
    <xf numFmtId="0" fontId="0" fillId="0" borderId="23" xfId="0" applyBorder="1" applyAlignment="1">
      <alignment horizontal="centerContinuous"/>
    </xf>
    <xf numFmtId="0" fontId="29" fillId="0" borderId="25" xfId="21" applyFont="1" applyBorder="1">
      <alignment/>
      <protection/>
    </xf>
    <xf numFmtId="0" fontId="29" fillId="0" borderId="10" xfId="21" applyFont="1" applyBorder="1" applyAlignment="1">
      <alignment horizontal="center" vertical="center"/>
      <protection/>
    </xf>
    <xf numFmtId="0" fontId="29" fillId="0" borderId="26" xfId="21" applyFont="1" applyBorder="1" applyAlignment="1">
      <alignment horizontal="center" vertical="center"/>
      <protection/>
    </xf>
    <xf numFmtId="0" fontId="29" fillId="0" borderId="27" xfId="21" applyFont="1" applyBorder="1" applyAlignment="1">
      <alignment horizontal="center" vertical="center"/>
      <protection/>
    </xf>
    <xf numFmtId="0" fontId="29" fillId="0" borderId="28" xfId="21" applyFont="1" applyBorder="1" applyAlignment="1">
      <alignment horizontal="center" vertical="center"/>
      <protection/>
    </xf>
    <xf numFmtId="0" fontId="29" fillId="0" borderId="29" xfId="21" applyFont="1" applyBorder="1" applyAlignment="1">
      <alignment horizontal="center" vertical="center"/>
      <protection/>
    </xf>
    <xf numFmtId="0" fontId="29" fillId="0" borderId="30" xfId="21" applyFont="1" applyBorder="1" applyAlignment="1">
      <alignment vertical="center"/>
      <protection/>
    </xf>
    <xf numFmtId="0" fontId="29" fillId="0" borderId="31" xfId="21" applyFont="1" applyBorder="1" applyAlignment="1">
      <alignment horizontal="center" vertical="center"/>
      <protection/>
    </xf>
    <xf numFmtId="0" fontId="29" fillId="0" borderId="32" xfId="21" applyFont="1" applyBorder="1" applyAlignment="1">
      <alignment horizontal="center" vertical="center"/>
      <protection/>
    </xf>
    <xf numFmtId="0" fontId="29" fillId="0" borderId="22" xfId="21" applyFont="1" applyBorder="1" applyAlignment="1">
      <alignment horizontal="centerContinuous" vertical="center"/>
      <protection/>
    </xf>
    <xf numFmtId="0" fontId="29" fillId="0" borderId="33" xfId="21" applyFont="1" applyBorder="1" applyAlignment="1">
      <alignment horizontal="centerContinuous" vertical="center"/>
      <protection/>
    </xf>
    <xf numFmtId="0" fontId="29" fillId="0" borderId="27" xfId="21" applyFont="1" applyBorder="1" applyAlignment="1">
      <alignment vertical="center"/>
      <protection/>
    </xf>
    <xf numFmtId="0" fontId="29" fillId="0" borderId="8" xfId="21" applyFont="1" applyBorder="1" applyAlignment="1">
      <alignment horizontal="center" vertical="center"/>
      <protection/>
    </xf>
    <xf numFmtId="0" fontId="29" fillId="0" borderId="24" xfId="21" applyFont="1" applyBorder="1" applyAlignment="1">
      <alignment horizontal="center" vertical="center"/>
      <protection/>
    </xf>
    <xf numFmtId="0" fontId="29" fillId="0" borderId="34" xfId="21" applyFont="1" applyBorder="1" applyAlignment="1">
      <alignment horizontal="centerContinuous"/>
      <protection/>
    </xf>
    <xf numFmtId="0" fontId="29" fillId="0" borderId="34" xfId="21" applyFont="1" applyBorder="1" applyAlignment="1">
      <alignment horizontal="centerContinuous" vertical="center"/>
      <protection/>
    </xf>
    <xf numFmtId="0" fontId="29" fillId="0" borderId="23" xfId="21" applyFont="1" applyBorder="1" applyAlignment="1">
      <alignment horizontal="centerContinuous" vertical="center"/>
      <protection/>
    </xf>
    <xf numFmtId="0" fontId="0" fillId="0" borderId="34" xfId="0" applyBorder="1" applyAlignment="1">
      <alignment horizontal="centerContinuous"/>
    </xf>
    <xf numFmtId="0" fontId="29" fillId="0" borderId="29" xfId="21" applyFont="1" applyBorder="1" applyAlignment="1">
      <alignment horizontal="centerContinuous" vertical="center"/>
      <protection/>
    </xf>
    <xf numFmtId="0" fontId="29" fillId="0" borderId="35" xfId="21" applyFont="1" applyBorder="1" applyAlignment="1">
      <alignment horizontal="center" vertical="center"/>
      <protection/>
    </xf>
    <xf numFmtId="0" fontId="29" fillId="0" borderId="8" xfId="21" applyFont="1" applyBorder="1" applyAlignment="1">
      <alignment horizontal="centerContinuous" vertical="center"/>
      <protection/>
    </xf>
    <xf numFmtId="0" fontId="29" fillId="0" borderId="36" xfId="21" applyFont="1" applyBorder="1" applyAlignment="1">
      <alignment horizontal="centerContinuous" vertical="center"/>
      <protection/>
    </xf>
    <xf numFmtId="0" fontId="29" fillId="0" borderId="37" xfId="21" applyFont="1" applyBorder="1" applyAlignment="1">
      <alignment vertical="center"/>
      <protection/>
    </xf>
    <xf numFmtId="0" fontId="29" fillId="0" borderId="25" xfId="21" applyFont="1" applyBorder="1" applyAlignment="1">
      <alignment horizontal="center" vertical="center"/>
      <protection/>
    </xf>
    <xf numFmtId="0" fontId="29" fillId="0" borderId="0" xfId="21" applyFont="1" applyBorder="1" applyAlignment="1">
      <alignment horizontal="center" vertical="center"/>
      <protection/>
    </xf>
    <xf numFmtId="0" fontId="29" fillId="0" borderId="38" xfId="21" applyFont="1" applyBorder="1" applyAlignment="1">
      <alignment horizontal="center" vertical="center"/>
      <protection/>
    </xf>
    <xf numFmtId="0" fontId="29" fillId="0" borderId="28" xfId="21" applyFont="1" applyBorder="1" applyAlignment="1">
      <alignment horizontal="centerContinuous" vertical="center"/>
      <protection/>
    </xf>
    <xf numFmtId="0" fontId="29" fillId="0" borderId="30" xfId="21" applyFont="1" applyBorder="1" applyAlignment="1">
      <alignment horizontal="center" vertical="center"/>
      <protection/>
    </xf>
    <xf numFmtId="0" fontId="29" fillId="0" borderId="0" xfId="21" applyFont="1" applyBorder="1" applyAlignment="1">
      <alignment vertical="center"/>
      <protection/>
    </xf>
    <xf numFmtId="0" fontId="30" fillId="0" borderId="29" xfId="21" applyFont="1" applyBorder="1" applyAlignment="1">
      <alignment horizontal="centerContinuous" vertical="center"/>
      <protection/>
    </xf>
    <xf numFmtId="0" fontId="30" fillId="0" borderId="0" xfId="21" applyFont="1" applyBorder="1" applyAlignment="1">
      <alignment horizontal="center" vertical="center"/>
      <protection/>
    </xf>
    <xf numFmtId="0" fontId="32" fillId="0" borderId="0" xfId="21" applyFont="1">
      <alignment/>
      <protection/>
    </xf>
    <xf numFmtId="0" fontId="31" fillId="0" borderId="0" xfId="21" applyFont="1" applyAlignment="1">
      <alignment horizontal="left"/>
      <protection/>
    </xf>
    <xf numFmtId="0" fontId="29" fillId="0" borderId="10" xfId="0" applyFont="1" applyBorder="1" applyAlignment="1">
      <alignment horizontal="center" vertical="center"/>
    </xf>
    <xf numFmtId="0" fontId="0" fillId="0" borderId="29" xfId="0" applyBorder="1" applyAlignment="1">
      <alignment/>
    </xf>
    <xf numFmtId="0" fontId="30" fillId="0" borderId="29" xfId="21" applyFont="1" applyBorder="1" applyAlignment="1">
      <alignment horizontal="center" vertical="center"/>
      <protection/>
    </xf>
    <xf numFmtId="0" fontId="30" fillId="0" borderId="0" xfId="21" applyFont="1" applyBorder="1" applyAlignment="1">
      <alignment horizontal="center" vertical="center"/>
      <protection/>
    </xf>
    <xf numFmtId="0" fontId="29" fillId="0" borderId="25" xfId="21" applyFont="1" applyBorder="1" applyAlignment="1">
      <alignment horizontal="center" vertical="center"/>
      <protection/>
    </xf>
    <xf numFmtId="0" fontId="29" fillId="0" borderId="39" xfId="21" applyFont="1" applyBorder="1" applyAlignment="1">
      <alignment horizontal="center" vertical="center"/>
      <protection/>
    </xf>
    <xf numFmtId="0" fontId="29" fillId="0" borderId="40" xfId="21" applyFont="1" applyBorder="1" applyAlignment="1">
      <alignment horizontal="center" vertical="center"/>
      <protection/>
    </xf>
    <xf numFmtId="0" fontId="29" fillId="0" borderId="36" xfId="21" applyFont="1" applyBorder="1" applyAlignment="1">
      <alignment vertical="center"/>
      <protection/>
    </xf>
    <xf numFmtId="0" fontId="29" fillId="0" borderId="23" xfId="21" applyFont="1" applyBorder="1" applyAlignment="1">
      <alignment vertical="center"/>
      <protection/>
    </xf>
    <xf numFmtId="0" fontId="29" fillId="0" borderId="36" xfId="21" applyFont="1" applyBorder="1" applyAlignment="1">
      <alignment horizontal="center" vertical="center"/>
      <protection/>
    </xf>
    <xf numFmtId="0" fontId="31" fillId="0" borderId="0" xfId="21" applyFont="1" applyBorder="1" applyAlignment="1">
      <alignment/>
      <protection/>
    </xf>
    <xf numFmtId="0" fontId="29" fillId="0" borderId="0" xfId="21" applyFont="1" applyBorder="1" applyAlignment="1">
      <alignment/>
      <protection/>
    </xf>
    <xf numFmtId="0" fontId="29" fillId="0" borderId="11" xfId="21" applyFont="1" applyBorder="1" applyAlignment="1">
      <alignment horizontal="centerContinuous"/>
      <protection/>
    </xf>
    <xf numFmtId="0" fontId="29" fillId="0" borderId="3" xfId="21" applyFont="1" applyBorder="1" applyAlignment="1">
      <alignment horizontal="centerContinuous"/>
      <protection/>
    </xf>
    <xf numFmtId="0" fontId="11" fillId="0" borderId="3" xfId="21" applyFont="1" applyBorder="1" applyAlignment="1">
      <alignment horizontal="centerContinuous"/>
      <protection/>
    </xf>
    <xf numFmtId="0" fontId="11" fillId="0" borderId="1" xfId="21" applyFont="1" applyBorder="1" applyAlignment="1">
      <alignment horizontal="centerContinuous"/>
      <protection/>
    </xf>
    <xf numFmtId="0" fontId="29" fillId="0" borderId="1" xfId="21" applyFont="1" applyBorder="1" applyAlignment="1">
      <alignment horizontal="centerContinuous"/>
      <protection/>
    </xf>
    <xf numFmtId="0" fontId="29" fillId="0" borderId="9" xfId="21" applyFont="1" applyBorder="1" applyAlignment="1">
      <alignment horizontal="centerContinuous"/>
      <protection/>
    </xf>
    <xf numFmtId="0" fontId="33" fillId="0" borderId="41" xfId="21" applyFont="1" applyBorder="1" applyAlignment="1">
      <alignment horizontal="center"/>
      <protection/>
    </xf>
    <xf numFmtId="0" fontId="29" fillId="0" borderId="42" xfId="21" applyFont="1" applyBorder="1" applyAlignment="1">
      <alignment horizontal="center"/>
      <protection/>
    </xf>
    <xf numFmtId="0" fontId="29" fillId="0" borderId="43" xfId="21" applyFont="1" applyBorder="1">
      <alignment/>
      <protection/>
    </xf>
    <xf numFmtId="0" fontId="29" fillId="0" borderId="44" xfId="21" applyFont="1" applyBorder="1" applyAlignment="1">
      <alignment horizontal="centerContinuous"/>
      <protection/>
    </xf>
    <xf numFmtId="0" fontId="29" fillId="0" borderId="45" xfId="21" applyFont="1" applyBorder="1" applyAlignment="1">
      <alignment horizontal="centerContinuous"/>
      <protection/>
    </xf>
    <xf numFmtId="0" fontId="29" fillId="0" borderId="6" xfId="21" applyFont="1" applyBorder="1">
      <alignment/>
      <protection/>
    </xf>
    <xf numFmtId="0" fontId="29" fillId="0" borderId="46" xfId="21" applyFont="1" applyBorder="1" applyAlignment="1">
      <alignment horizontal="center"/>
      <protection/>
    </xf>
    <xf numFmtId="0" fontId="29" fillId="0" borderId="47" xfId="21" applyFont="1" applyBorder="1" applyAlignment="1">
      <alignment horizontal="center"/>
      <protection/>
    </xf>
    <xf numFmtId="0" fontId="29" fillId="0" borderId="48" xfId="21" applyFont="1" applyBorder="1" applyAlignment="1">
      <alignment horizontal="center"/>
      <protection/>
    </xf>
    <xf numFmtId="0" fontId="29" fillId="0" borderId="45" xfId="21" applyFont="1" applyBorder="1" applyAlignment="1">
      <alignment horizontal="center"/>
      <protection/>
    </xf>
    <xf numFmtId="0" fontId="29" fillId="0" borderId="49" xfId="21" applyFont="1" applyBorder="1">
      <alignment/>
      <protection/>
    </xf>
    <xf numFmtId="0" fontId="29" fillId="0" borderId="50" xfId="21" applyFont="1" applyBorder="1">
      <alignment/>
      <protection/>
    </xf>
    <xf numFmtId="0" fontId="29" fillId="0" borderId="1" xfId="21" applyFont="1" applyBorder="1">
      <alignment/>
      <protection/>
    </xf>
    <xf numFmtId="1" fontId="29" fillId="0" borderId="2" xfId="21" applyNumberFormat="1" applyFont="1" applyBorder="1" applyAlignment="1">
      <alignment horizontal="centerContinuous" vertical="center"/>
      <protection/>
    </xf>
    <xf numFmtId="202" fontId="29" fillId="2" borderId="29" xfId="21" applyNumberFormat="1" applyFont="1" applyFill="1" applyBorder="1" applyAlignment="1">
      <alignment horizontal="right" vertical="center"/>
      <protection/>
    </xf>
    <xf numFmtId="202" fontId="29" fillId="0" borderId="29" xfId="21" applyNumberFormat="1" applyFont="1" applyBorder="1" applyAlignment="1">
      <alignment horizontal="right" vertical="center"/>
      <protection/>
    </xf>
    <xf numFmtId="202" fontId="29" fillId="3" borderId="8" xfId="21" applyNumberFormat="1" applyFont="1" applyFill="1" applyBorder="1" applyAlignment="1">
      <alignment horizontal="right" vertical="center"/>
      <protection/>
    </xf>
    <xf numFmtId="202" fontId="29" fillId="3" borderId="28" xfId="21" applyNumberFormat="1" applyFont="1" applyFill="1" applyBorder="1" applyAlignment="1">
      <alignment horizontal="right" vertical="center"/>
      <protection/>
    </xf>
    <xf numFmtId="202" fontId="29" fillId="3" borderId="29" xfId="21" applyNumberFormat="1" applyFont="1" applyFill="1" applyBorder="1" applyAlignment="1">
      <alignment horizontal="right" vertical="center"/>
      <protection/>
    </xf>
    <xf numFmtId="202" fontId="29" fillId="0" borderId="8" xfId="21" applyNumberFormat="1" applyFont="1" applyBorder="1" applyAlignment="1">
      <alignment horizontal="right" vertical="center"/>
      <protection/>
    </xf>
    <xf numFmtId="202" fontId="29" fillId="0" borderId="29" xfId="24" applyNumberFormat="1" applyFont="1" applyBorder="1" applyAlignment="1">
      <alignment horizontal="right" vertical="center"/>
      <protection/>
    </xf>
    <xf numFmtId="1" fontId="29" fillId="0" borderId="51" xfId="21" applyNumberFormat="1" applyFont="1" applyBorder="1" applyAlignment="1">
      <alignment horizontal="centerContinuous" vertical="center"/>
      <protection/>
    </xf>
    <xf numFmtId="0" fontId="29" fillId="0" borderId="8" xfId="21" applyFont="1" applyBorder="1">
      <alignment/>
      <protection/>
    </xf>
    <xf numFmtId="0" fontId="29" fillId="0" borderId="0" xfId="21" applyFont="1" applyAlignment="1">
      <alignment vertical="center"/>
      <protection/>
    </xf>
    <xf numFmtId="1" fontId="29" fillId="0" borderId="10" xfId="21" applyNumberFormat="1" applyFont="1" applyBorder="1" applyAlignment="1">
      <alignment horizontal="centerContinuous" vertical="center"/>
      <protection/>
    </xf>
    <xf numFmtId="202" fontId="29" fillId="0" borderId="28" xfId="21" applyNumberFormat="1" applyFont="1" applyBorder="1" applyAlignment="1">
      <alignment horizontal="right" vertical="center"/>
      <protection/>
    </xf>
    <xf numFmtId="202" fontId="29" fillId="3" borderId="35" xfId="21" applyNumberFormat="1" applyFont="1" applyFill="1" applyBorder="1" applyAlignment="1">
      <alignment horizontal="right" vertical="center"/>
      <protection/>
    </xf>
    <xf numFmtId="1" fontId="29" fillId="0" borderId="25" xfId="21" applyNumberFormat="1" applyFont="1" applyBorder="1" applyAlignment="1">
      <alignment horizontal="centerContinuous" vertical="center"/>
      <protection/>
    </xf>
    <xf numFmtId="0" fontId="30" fillId="0" borderId="21" xfId="21" applyFont="1" applyBorder="1" applyAlignment="1">
      <alignment horizontal="centerContinuous" vertical="center"/>
      <protection/>
    </xf>
    <xf numFmtId="202" fontId="29" fillId="3" borderId="29" xfId="24" applyNumberFormat="1" applyFont="1" applyFill="1" applyBorder="1" applyAlignment="1">
      <alignment horizontal="right" vertical="center"/>
      <protection/>
    </xf>
    <xf numFmtId="0" fontId="29" fillId="0" borderId="8" xfId="21" applyFont="1" applyBorder="1" applyAlignment="1">
      <alignment horizontal="centerContinuous"/>
      <protection/>
    </xf>
    <xf numFmtId="0" fontId="29" fillId="0" borderId="44" xfId="21" applyFont="1" applyBorder="1" applyAlignment="1">
      <alignment vertical="center"/>
      <protection/>
    </xf>
    <xf numFmtId="1" fontId="29" fillId="0" borderId="6" xfId="21" applyNumberFormat="1" applyFont="1" applyBorder="1" applyAlignment="1">
      <alignment horizontal="centerContinuous" vertical="center"/>
      <protection/>
    </xf>
    <xf numFmtId="202" fontId="29" fillId="0" borderId="42" xfId="21" applyNumberFormat="1" applyFont="1" applyBorder="1" applyAlignment="1">
      <alignment horizontal="right" vertical="center"/>
      <protection/>
    </xf>
    <xf numFmtId="202" fontId="29" fillId="0" borderId="45" xfId="21" applyNumberFormat="1" applyFont="1" applyBorder="1" applyAlignment="1">
      <alignment horizontal="right" vertical="center"/>
      <protection/>
    </xf>
    <xf numFmtId="202" fontId="29" fillId="0" borderId="46" xfId="21" applyNumberFormat="1" applyFont="1" applyBorder="1" applyAlignment="1">
      <alignment horizontal="right" vertical="center"/>
      <protection/>
    </xf>
    <xf numFmtId="202" fontId="29" fillId="0" borderId="42" xfId="24" applyNumberFormat="1" applyFont="1" applyBorder="1" applyAlignment="1">
      <alignment horizontal="right" vertical="center"/>
      <protection/>
    </xf>
    <xf numFmtId="1" fontId="29" fillId="0" borderId="49" xfId="21" applyNumberFormat="1" applyFont="1" applyBorder="1" applyAlignment="1">
      <alignment horizontal="centerContinuous" vertical="center"/>
      <protection/>
    </xf>
    <xf numFmtId="202" fontId="29" fillId="3" borderId="35" xfId="24" applyNumberFormat="1" applyFont="1" applyFill="1" applyBorder="1" applyAlignment="1">
      <alignment horizontal="right" vertical="center"/>
      <protection/>
    </xf>
    <xf numFmtId="0" fontId="30" fillId="0" borderId="52" xfId="21" applyFont="1" applyBorder="1">
      <alignment/>
      <protection/>
    </xf>
    <xf numFmtId="0" fontId="30" fillId="0" borderId="53" xfId="21" applyFont="1" applyBorder="1">
      <alignment/>
      <protection/>
    </xf>
    <xf numFmtId="0" fontId="30" fillId="0" borderId="54" xfId="21" applyFont="1" applyBorder="1" applyAlignment="1">
      <alignment vertical="center"/>
      <protection/>
    </xf>
    <xf numFmtId="1" fontId="30" fillId="0" borderId="55" xfId="21" applyNumberFormat="1" applyFont="1" applyBorder="1" applyAlignment="1">
      <alignment horizontal="centerContinuous" vertical="center"/>
      <protection/>
    </xf>
    <xf numFmtId="202" fontId="30" fillId="0" borderId="56" xfId="21" applyNumberFormat="1" applyFont="1" applyBorder="1" applyAlignment="1">
      <alignment horizontal="right" vertical="center"/>
      <protection/>
    </xf>
    <xf numFmtId="202" fontId="30" fillId="0" borderId="57" xfId="21" applyNumberFormat="1" applyFont="1" applyBorder="1" applyAlignment="1">
      <alignment horizontal="right" vertical="center"/>
      <protection/>
    </xf>
    <xf numFmtId="202" fontId="30" fillId="0" borderId="58" xfId="21" applyNumberFormat="1" applyFont="1" applyBorder="1" applyAlignment="1">
      <alignment horizontal="right" vertical="center"/>
      <protection/>
    </xf>
    <xf numFmtId="202" fontId="30" fillId="0" borderId="56" xfId="24" applyNumberFormat="1" applyFont="1" applyBorder="1" applyAlignment="1">
      <alignment horizontal="right" vertical="center"/>
      <protection/>
    </xf>
    <xf numFmtId="1" fontId="30" fillId="0" borderId="59" xfId="21" applyNumberFormat="1" applyFont="1" applyBorder="1" applyAlignment="1">
      <alignment horizontal="centerContinuous" vertical="center"/>
      <protection/>
    </xf>
    <xf numFmtId="0" fontId="30" fillId="0" borderId="0" xfId="21" applyFont="1">
      <alignment/>
      <protection/>
    </xf>
    <xf numFmtId="0" fontId="30" fillId="0" borderId="21" xfId="21" applyFont="1" applyBorder="1" applyAlignment="1">
      <alignment horizontal="center" vertical="center" textRotation="90"/>
      <protection/>
    </xf>
    <xf numFmtId="0" fontId="30" fillId="0" borderId="10" xfId="21" applyFont="1" applyBorder="1">
      <alignment/>
      <protection/>
    </xf>
    <xf numFmtId="0" fontId="29" fillId="0" borderId="14" xfId="21" applyFont="1" applyBorder="1" applyAlignment="1">
      <alignment vertical="center"/>
      <protection/>
    </xf>
    <xf numFmtId="0" fontId="30" fillId="0" borderId="10" xfId="21" applyFont="1" applyBorder="1" applyAlignment="1">
      <alignment horizontal="center" vertical="center"/>
      <protection/>
    </xf>
    <xf numFmtId="202" fontId="29" fillId="4" borderId="28" xfId="21" applyNumberFormat="1" applyFont="1" applyFill="1" applyBorder="1" applyAlignment="1">
      <alignment horizontal="right" vertical="center"/>
      <protection/>
    </xf>
    <xf numFmtId="0" fontId="29" fillId="0" borderId="14" xfId="24" applyFont="1" applyBorder="1" applyAlignment="1">
      <alignment vertical="center"/>
      <protection/>
    </xf>
    <xf numFmtId="202" fontId="29" fillId="4" borderId="29" xfId="21" applyNumberFormat="1" applyFont="1" applyFill="1" applyBorder="1" applyAlignment="1">
      <alignment horizontal="right" vertical="center"/>
      <protection/>
    </xf>
    <xf numFmtId="0" fontId="29" fillId="0" borderId="14" xfId="0" applyFont="1" applyBorder="1" applyAlignment="1">
      <alignment vertical="center"/>
    </xf>
    <xf numFmtId="0" fontId="30" fillId="0" borderId="5" xfId="21" applyFont="1" applyBorder="1">
      <alignment/>
      <protection/>
    </xf>
    <xf numFmtId="0" fontId="29" fillId="0" borderId="7" xfId="21" applyFont="1" applyBorder="1" applyAlignment="1">
      <alignment vertical="center"/>
      <protection/>
    </xf>
    <xf numFmtId="202" fontId="29" fillId="3" borderId="42" xfId="21" applyNumberFormat="1" applyFont="1" applyFill="1" applyBorder="1" applyAlignment="1">
      <alignment horizontal="right" vertical="center"/>
      <protection/>
    </xf>
    <xf numFmtId="202" fontId="29" fillId="3" borderId="45" xfId="21" applyNumberFormat="1" applyFont="1" applyFill="1" applyBorder="1" applyAlignment="1">
      <alignment horizontal="right" vertical="center"/>
      <protection/>
    </xf>
    <xf numFmtId="0" fontId="28" fillId="3" borderId="29" xfId="21" applyFill="1" applyBorder="1">
      <alignment/>
      <protection/>
    </xf>
    <xf numFmtId="202" fontId="29" fillId="3" borderId="46" xfId="21" applyNumberFormat="1" applyFont="1" applyFill="1" applyBorder="1" applyAlignment="1">
      <alignment horizontal="right" vertical="center"/>
      <protection/>
    </xf>
    <xf numFmtId="202" fontId="29" fillId="3" borderId="42" xfId="24" applyNumberFormat="1" applyFont="1" applyFill="1" applyBorder="1" applyAlignment="1">
      <alignment horizontal="right" vertical="center"/>
      <protection/>
    </xf>
    <xf numFmtId="202" fontId="29" fillId="3" borderId="48" xfId="21" applyNumberFormat="1" applyFont="1" applyFill="1" applyBorder="1" applyAlignment="1">
      <alignment horizontal="right" vertical="center"/>
      <protection/>
    </xf>
    <xf numFmtId="0" fontId="30" fillId="0" borderId="50" xfId="21" applyFont="1" applyBorder="1" applyAlignment="1">
      <alignment horizontal="center" vertical="center"/>
      <protection/>
    </xf>
    <xf numFmtId="0" fontId="30" fillId="0" borderId="21" xfId="21" applyFont="1" applyBorder="1" applyAlignment="1">
      <alignment horizontal="center" vertical="center"/>
      <protection/>
    </xf>
    <xf numFmtId="0" fontId="30" fillId="0" borderId="44" xfId="21" applyFont="1" applyBorder="1" applyAlignment="1">
      <alignment vertical="center"/>
      <protection/>
    </xf>
    <xf numFmtId="1" fontId="30" fillId="0" borderId="6" xfId="21" applyNumberFormat="1" applyFont="1" applyBorder="1" applyAlignment="1">
      <alignment horizontal="centerContinuous" vertical="center"/>
      <protection/>
    </xf>
    <xf numFmtId="202" fontId="30" fillId="3" borderId="42" xfId="21" applyNumberFormat="1" applyFont="1" applyFill="1" applyBorder="1" applyAlignment="1">
      <alignment horizontal="right" vertical="center"/>
      <protection/>
    </xf>
    <xf numFmtId="1" fontId="30" fillId="0" borderId="49" xfId="21" applyNumberFormat="1" applyFont="1" applyBorder="1" applyAlignment="1">
      <alignment horizontal="centerContinuous" vertical="center"/>
      <protection/>
    </xf>
    <xf numFmtId="0" fontId="29" fillId="0" borderId="0" xfId="21" applyFont="1" applyBorder="1" applyAlignment="1">
      <alignment vertical="center"/>
      <protection/>
    </xf>
    <xf numFmtId="202" fontId="29" fillId="3" borderId="36" xfId="21" applyNumberFormat="1" applyFont="1" applyFill="1" applyBorder="1" applyAlignment="1">
      <alignment horizontal="right" vertical="center"/>
      <protection/>
    </xf>
    <xf numFmtId="202" fontId="29" fillId="0" borderId="24" xfId="21" applyNumberFormat="1" applyFont="1" applyBorder="1" applyAlignment="1">
      <alignment horizontal="right" vertical="center"/>
      <protection/>
    </xf>
    <xf numFmtId="202" fontId="29" fillId="0" borderId="36" xfId="21" applyNumberFormat="1" applyFont="1" applyBorder="1" applyAlignment="1">
      <alignment horizontal="right" vertical="center"/>
      <protection/>
    </xf>
    <xf numFmtId="202" fontId="29" fillId="3" borderId="24" xfId="21" applyNumberFormat="1" applyFont="1" applyFill="1" applyBorder="1" applyAlignment="1">
      <alignment horizontal="right" vertical="center"/>
      <protection/>
    </xf>
    <xf numFmtId="202" fontId="29" fillId="3" borderId="39" xfId="21" applyNumberFormat="1" applyFont="1" applyFill="1" applyBorder="1" applyAlignment="1">
      <alignment horizontal="right" vertical="center"/>
      <protection/>
    </xf>
    <xf numFmtId="202" fontId="29" fillId="0" borderId="39" xfId="21" applyNumberFormat="1" applyFont="1" applyBorder="1" applyAlignment="1">
      <alignment horizontal="right" vertical="center"/>
      <protection/>
    </xf>
    <xf numFmtId="202" fontId="29" fillId="3" borderId="36" xfId="24" applyNumberFormat="1" applyFont="1" applyFill="1" applyBorder="1" applyAlignment="1">
      <alignment horizontal="right" vertical="center"/>
      <protection/>
    </xf>
    <xf numFmtId="0" fontId="30" fillId="0" borderId="52" xfId="21" applyFont="1" applyBorder="1" applyAlignment="1">
      <alignment horizontal="center" vertical="center"/>
      <protection/>
    </xf>
    <xf numFmtId="0" fontId="29" fillId="0" borderId="53" xfId="21" applyFont="1" applyBorder="1">
      <alignment/>
      <protection/>
    </xf>
    <xf numFmtId="0" fontId="29" fillId="0" borderId="60" xfId="21" applyFont="1" applyBorder="1" applyAlignment="1">
      <alignment vertical="center"/>
      <protection/>
    </xf>
    <xf numFmtId="1" fontId="29" fillId="0" borderId="61" xfId="21" applyNumberFormat="1" applyFont="1" applyBorder="1" applyAlignment="1">
      <alignment horizontal="centerContinuous" vertical="center"/>
      <protection/>
    </xf>
    <xf numFmtId="1" fontId="29" fillId="0" borderId="62" xfId="21" applyNumberFormat="1" applyFont="1" applyBorder="1" applyAlignment="1">
      <alignment horizontal="centerContinuous" vertical="center"/>
      <protection/>
    </xf>
    <xf numFmtId="0" fontId="30" fillId="0" borderId="21" xfId="21" applyFont="1" applyBorder="1">
      <alignment/>
      <protection/>
    </xf>
    <xf numFmtId="0" fontId="30" fillId="0" borderId="8" xfId="21" applyFont="1" applyBorder="1">
      <alignment/>
      <protection/>
    </xf>
    <xf numFmtId="0" fontId="30" fillId="0" borderId="63" xfId="21" applyFont="1" applyBorder="1" applyAlignment="1">
      <alignment vertical="center"/>
      <protection/>
    </xf>
    <xf numFmtId="202" fontId="30" fillId="3" borderId="56" xfId="21" applyNumberFormat="1" applyFont="1" applyFill="1" applyBorder="1" applyAlignment="1">
      <alignment horizontal="right" vertical="center"/>
      <protection/>
    </xf>
    <xf numFmtId="202" fontId="30" fillId="3" borderId="64" xfId="21" applyNumberFormat="1" applyFont="1" applyFill="1" applyBorder="1" applyAlignment="1">
      <alignment horizontal="right" vertical="center"/>
      <protection/>
    </xf>
    <xf numFmtId="202" fontId="30" fillId="0" borderId="0" xfId="21" applyNumberFormat="1" applyFont="1">
      <alignment/>
      <protection/>
    </xf>
    <xf numFmtId="0" fontId="29" fillId="0" borderId="14" xfId="21" applyFont="1" applyBorder="1" applyAlignment="1">
      <alignment vertical="center"/>
      <protection/>
    </xf>
    <xf numFmtId="0" fontId="29" fillId="0" borderId="10" xfId="21" applyNumberFormat="1" applyFont="1" applyBorder="1" applyAlignment="1">
      <alignment horizontal="centerContinuous" vertical="center"/>
      <protection/>
    </xf>
    <xf numFmtId="1" fontId="29" fillId="3" borderId="10" xfId="21" applyNumberFormat="1" applyFont="1" applyFill="1" applyBorder="1" applyAlignment="1">
      <alignment horizontal="centerContinuous" vertical="center"/>
      <protection/>
    </xf>
    <xf numFmtId="1" fontId="29" fillId="3" borderId="25" xfId="21" applyNumberFormat="1" applyFont="1" applyFill="1" applyBorder="1" applyAlignment="1">
      <alignment horizontal="centerContinuous" vertical="center"/>
      <protection/>
    </xf>
    <xf numFmtId="202" fontId="29" fillId="5" borderId="8" xfId="21" applyNumberFormat="1" applyFont="1" applyFill="1" applyBorder="1" applyAlignment="1">
      <alignment horizontal="right" vertical="center"/>
      <protection/>
    </xf>
    <xf numFmtId="0" fontId="30" fillId="0" borderId="0" xfId="21" applyFont="1" applyAlignment="1">
      <alignment horizontal="centerContinuous"/>
      <protection/>
    </xf>
    <xf numFmtId="0" fontId="11" fillId="0" borderId="0" xfId="21" applyFont="1" applyBorder="1">
      <alignment/>
      <protection/>
    </xf>
    <xf numFmtId="0" fontId="29" fillId="0" borderId="11" xfId="21" applyFont="1" applyBorder="1" applyAlignment="1">
      <alignment vertical="center"/>
      <protection/>
    </xf>
    <xf numFmtId="1" fontId="29" fillId="3" borderId="2" xfId="21" applyNumberFormat="1" applyFont="1" applyFill="1" applyBorder="1" applyAlignment="1">
      <alignment horizontal="centerContinuous" vertical="center"/>
      <protection/>
    </xf>
    <xf numFmtId="202" fontId="29" fillId="3" borderId="9" xfId="21" applyNumberFormat="1" applyFont="1" applyFill="1" applyBorder="1" applyAlignment="1">
      <alignment horizontal="right" vertical="center"/>
      <protection/>
    </xf>
    <xf numFmtId="202" fontId="29" fillId="3" borderId="1" xfId="21" applyNumberFormat="1" applyFont="1" applyFill="1" applyBorder="1" applyAlignment="1">
      <alignment horizontal="right" vertical="center"/>
      <protection/>
    </xf>
    <xf numFmtId="202" fontId="29" fillId="3" borderId="65" xfId="21" applyNumberFormat="1" applyFont="1" applyFill="1" applyBorder="1" applyAlignment="1">
      <alignment horizontal="right" vertical="center"/>
      <protection/>
    </xf>
    <xf numFmtId="202" fontId="29" fillId="3" borderId="9" xfId="24" applyNumberFormat="1" applyFont="1" applyFill="1" applyBorder="1" applyAlignment="1">
      <alignment horizontal="right" vertical="center"/>
      <protection/>
    </xf>
    <xf numFmtId="202" fontId="29" fillId="3" borderId="41" xfId="21" applyNumberFormat="1" applyFont="1" applyFill="1" applyBorder="1" applyAlignment="1">
      <alignment horizontal="right" vertical="center"/>
      <protection/>
    </xf>
    <xf numFmtId="1" fontId="29" fillId="3" borderId="51" xfId="21" applyNumberFormat="1" applyFont="1" applyFill="1" applyBorder="1" applyAlignment="1">
      <alignment horizontal="centerContinuous" vertical="center"/>
      <protection/>
    </xf>
    <xf numFmtId="0" fontId="29" fillId="0" borderId="12" xfId="21" applyFont="1" applyBorder="1" applyAlignment="1">
      <alignment vertical="center"/>
      <protection/>
    </xf>
    <xf numFmtId="1" fontId="29" fillId="3" borderId="5" xfId="21" applyNumberFormat="1" applyFont="1" applyFill="1" applyBorder="1" applyAlignment="1">
      <alignment horizontal="centerContinuous" vertical="center"/>
      <protection/>
    </xf>
    <xf numFmtId="202" fontId="29" fillId="3" borderId="66" xfId="21" applyNumberFormat="1" applyFont="1" applyFill="1" applyBorder="1" applyAlignment="1">
      <alignment horizontal="right" vertical="center"/>
      <protection/>
    </xf>
    <xf numFmtId="202" fontId="29" fillId="3" borderId="4" xfId="21" applyNumberFormat="1" applyFont="1" applyFill="1" applyBorder="1" applyAlignment="1">
      <alignment horizontal="right" vertical="center"/>
      <protection/>
    </xf>
    <xf numFmtId="202" fontId="29" fillId="3" borderId="67" xfId="21" applyNumberFormat="1" applyFont="1" applyFill="1" applyBorder="1" applyAlignment="1">
      <alignment horizontal="right" vertical="center"/>
      <protection/>
    </xf>
    <xf numFmtId="202" fontId="29" fillId="3" borderId="66" xfId="24" applyNumberFormat="1" applyFont="1" applyFill="1" applyBorder="1" applyAlignment="1">
      <alignment horizontal="right" vertical="center"/>
      <protection/>
    </xf>
    <xf numFmtId="1" fontId="29" fillId="3" borderId="68" xfId="21" applyNumberFormat="1" applyFont="1" applyFill="1" applyBorder="1" applyAlignment="1">
      <alignment horizontal="centerContinuous" vertical="center"/>
      <protection/>
    </xf>
    <xf numFmtId="202" fontId="34" fillId="0" borderId="29" xfId="24" applyNumberFormat="1" applyFont="1" applyBorder="1" applyAlignment="1">
      <alignment horizontal="right" vertical="center"/>
      <protection/>
    </xf>
    <xf numFmtId="202" fontId="34" fillId="0" borderId="29" xfId="21" applyNumberFormat="1" applyFont="1" applyBorder="1" applyAlignment="1">
      <alignment horizontal="right" vertical="center"/>
      <protection/>
    </xf>
    <xf numFmtId="1" fontId="29" fillId="0" borderId="5" xfId="21" applyNumberFormat="1" applyFont="1" applyBorder="1" applyAlignment="1">
      <alignment horizontal="centerContinuous" vertical="center"/>
      <protection/>
    </xf>
    <xf numFmtId="202" fontId="29" fillId="0" borderId="66" xfId="21" applyNumberFormat="1" applyFont="1" applyBorder="1" applyAlignment="1">
      <alignment horizontal="right" vertical="center"/>
      <protection/>
    </xf>
    <xf numFmtId="202" fontId="29" fillId="0" borderId="38" xfId="21" applyNumberFormat="1" applyFont="1" applyBorder="1" applyAlignment="1">
      <alignment horizontal="right" vertical="center"/>
      <protection/>
    </xf>
    <xf numFmtId="202" fontId="29" fillId="3" borderId="38" xfId="21" applyNumberFormat="1" applyFont="1" applyFill="1" applyBorder="1" applyAlignment="1">
      <alignment horizontal="right" vertical="center"/>
      <protection/>
    </xf>
    <xf numFmtId="202" fontId="29" fillId="0" borderId="47" xfId="21" applyNumberFormat="1" applyFont="1" applyBorder="1" applyAlignment="1">
      <alignment horizontal="right" vertical="center"/>
      <protection/>
    </xf>
    <xf numFmtId="202" fontId="29" fillId="0" borderId="69" xfId="21" applyNumberFormat="1" applyFont="1" applyBorder="1" applyAlignment="1">
      <alignment horizontal="right" vertical="center"/>
      <protection/>
    </xf>
    <xf numFmtId="202" fontId="29" fillId="3" borderId="69" xfId="21" applyNumberFormat="1" applyFont="1" applyFill="1" applyBorder="1" applyAlignment="1">
      <alignment horizontal="right" vertical="center"/>
      <protection/>
    </xf>
    <xf numFmtId="202" fontId="34" fillId="0" borderId="36" xfId="24" applyNumberFormat="1" applyFont="1" applyBorder="1" applyAlignment="1">
      <alignment horizontal="right" vertical="center"/>
      <protection/>
    </xf>
    <xf numFmtId="202" fontId="34" fillId="0" borderId="36" xfId="21" applyNumberFormat="1" applyFont="1" applyBorder="1" applyAlignment="1">
      <alignment horizontal="right" vertical="center"/>
      <protection/>
    </xf>
    <xf numFmtId="0" fontId="11" fillId="0" borderId="21" xfId="21" applyFont="1" applyBorder="1">
      <alignment/>
      <protection/>
    </xf>
    <xf numFmtId="0" fontId="29" fillId="0" borderId="70" xfId="21" applyFont="1" applyBorder="1" applyAlignment="1">
      <alignment vertical="center"/>
      <protection/>
    </xf>
    <xf numFmtId="1" fontId="29" fillId="0" borderId="71" xfId="21" applyNumberFormat="1" applyFont="1" applyBorder="1" applyAlignment="1">
      <alignment horizontal="centerContinuous" vertical="center"/>
      <protection/>
    </xf>
    <xf numFmtId="202" fontId="29" fillId="3" borderId="72" xfId="21" applyNumberFormat="1" applyFont="1" applyFill="1" applyBorder="1" applyAlignment="1">
      <alignment horizontal="right" vertical="center"/>
      <protection/>
    </xf>
    <xf numFmtId="202" fontId="29" fillId="3" borderId="73" xfId="21" applyNumberFormat="1" applyFont="1" applyFill="1" applyBorder="1" applyAlignment="1">
      <alignment horizontal="right" vertical="center"/>
      <protection/>
    </xf>
    <xf numFmtId="202" fontId="29" fillId="3" borderId="74" xfId="21" applyNumberFormat="1" applyFont="1" applyFill="1" applyBorder="1" applyAlignment="1">
      <alignment horizontal="right" vertical="center"/>
      <protection/>
    </xf>
    <xf numFmtId="1" fontId="29" fillId="0" borderId="75" xfId="21" applyNumberFormat="1" applyFont="1" applyBorder="1" applyAlignment="1">
      <alignment horizontal="centerContinuous" vertical="center"/>
      <protection/>
    </xf>
    <xf numFmtId="0" fontId="29" fillId="0" borderId="0" xfId="21" applyFont="1" applyBorder="1">
      <alignment/>
      <protection/>
    </xf>
    <xf numFmtId="202" fontId="29" fillId="0" borderId="76" xfId="24" applyNumberFormat="1" applyFont="1" applyBorder="1" applyAlignment="1">
      <alignment horizontal="right" vertical="center"/>
      <protection/>
    </xf>
    <xf numFmtId="202" fontId="29" fillId="0" borderId="76" xfId="21" applyNumberFormat="1" applyFont="1" applyBorder="1" applyAlignment="1">
      <alignment horizontal="right" vertical="center"/>
      <protection/>
    </xf>
    <xf numFmtId="0" fontId="11" fillId="0" borderId="15" xfId="21" applyFont="1" applyBorder="1">
      <alignment/>
      <protection/>
    </xf>
    <xf numFmtId="0" fontId="31" fillId="0" borderId="16" xfId="21" applyFont="1" applyBorder="1" applyAlignment="1">
      <alignment horizontal="center"/>
      <protection/>
    </xf>
    <xf numFmtId="0" fontId="11" fillId="3" borderId="16" xfId="21" applyFont="1" applyFill="1" applyBorder="1">
      <alignment/>
      <protection/>
    </xf>
    <xf numFmtId="203" fontId="29" fillId="0" borderId="16" xfId="21" applyNumberFormat="1" applyFont="1" applyBorder="1">
      <alignment/>
      <protection/>
    </xf>
    <xf numFmtId="0" fontId="29" fillId="0" borderId="16" xfId="21" applyFont="1" applyFill="1" applyBorder="1" applyAlignment="1">
      <alignment horizontal="right"/>
      <protection/>
    </xf>
    <xf numFmtId="203" fontId="29" fillId="0" borderId="16" xfId="21" applyNumberFormat="1" applyFont="1" applyFill="1" applyBorder="1">
      <alignment/>
      <protection/>
    </xf>
    <xf numFmtId="203" fontId="29" fillId="0" borderId="16" xfId="21" applyNumberFormat="1" applyFont="1" applyBorder="1" applyAlignment="1">
      <alignment horizontal="center"/>
      <protection/>
    </xf>
    <xf numFmtId="0" fontId="0" fillId="0" borderId="16" xfId="0" applyBorder="1" applyAlignment="1">
      <alignment/>
    </xf>
    <xf numFmtId="203" fontId="11" fillId="0" borderId="16" xfId="21" applyNumberFormat="1" applyFont="1" applyBorder="1">
      <alignment/>
      <protection/>
    </xf>
    <xf numFmtId="203" fontId="11" fillId="0" borderId="19" xfId="21" applyNumberFormat="1" applyFont="1" applyBorder="1">
      <alignment/>
      <protection/>
    </xf>
    <xf numFmtId="0" fontId="35" fillId="0" borderId="16" xfId="21" applyFont="1" applyBorder="1" applyProtection="1">
      <alignment/>
      <protection/>
    </xf>
    <xf numFmtId="0" fontId="36" fillId="0" borderId="0" xfId="21" applyFont="1" applyBorder="1" applyAlignment="1">
      <alignment horizontal="right"/>
      <protection/>
    </xf>
    <xf numFmtId="14" fontId="36" fillId="0" borderId="16" xfId="23" applyNumberFormat="1" applyFont="1" applyBorder="1" applyAlignment="1" applyProtection="1">
      <alignment horizontal="centerContinuous"/>
      <protection locked="0"/>
    </xf>
    <xf numFmtId="0" fontId="31" fillId="0" borderId="0" xfId="21" applyFont="1" applyAlignment="1">
      <alignment horizontal="centerContinuous"/>
      <protection/>
    </xf>
    <xf numFmtId="0" fontId="31" fillId="0" borderId="77" xfId="21" applyFont="1" applyBorder="1">
      <alignment/>
      <protection/>
    </xf>
    <xf numFmtId="0" fontId="11" fillId="0" borderId="52" xfId="21" applyFont="1" applyBorder="1">
      <alignment/>
      <protection/>
    </xf>
    <xf numFmtId="0" fontId="11" fillId="0" borderId="78" xfId="21" applyFont="1" applyBorder="1">
      <alignment/>
      <protection/>
    </xf>
    <xf numFmtId="0" fontId="31" fillId="0" borderId="78" xfId="21" applyFont="1" applyBorder="1" applyAlignment="1">
      <alignment horizontal="center"/>
      <protection/>
    </xf>
    <xf numFmtId="0" fontId="0" fillId="0" borderId="78" xfId="0" applyBorder="1" applyAlignment="1">
      <alignment/>
    </xf>
    <xf numFmtId="203" fontId="11" fillId="0" borderId="78" xfId="21" applyNumberFormat="1" applyFont="1" applyFill="1" applyBorder="1">
      <alignment/>
      <protection/>
    </xf>
    <xf numFmtId="203" fontId="11" fillId="0" borderId="78" xfId="21" applyNumberFormat="1" applyFont="1" applyBorder="1" applyAlignment="1">
      <alignment horizontal="right"/>
      <protection/>
    </xf>
    <xf numFmtId="203" fontId="29" fillId="0" borderId="78" xfId="21" applyNumberFormat="1" applyFont="1" applyFill="1" applyBorder="1">
      <alignment/>
      <protection/>
    </xf>
    <xf numFmtId="0" fontId="28" fillId="0" borderId="78" xfId="21" applyBorder="1">
      <alignment/>
      <protection/>
    </xf>
    <xf numFmtId="203" fontId="11" fillId="0" borderId="78" xfId="21" applyNumberFormat="1" applyFont="1" applyBorder="1">
      <alignment/>
      <protection/>
    </xf>
    <xf numFmtId="203" fontId="11" fillId="0" borderId="53" xfId="21" applyNumberFormat="1" applyFont="1" applyBorder="1">
      <alignment/>
      <protection/>
    </xf>
    <xf numFmtId="0" fontId="29" fillId="0" borderId="79" xfId="24" applyFont="1" applyBorder="1">
      <alignment/>
      <protection/>
    </xf>
    <xf numFmtId="0" fontId="29" fillId="0" borderId="78" xfId="21" applyFont="1" applyBorder="1">
      <alignment/>
      <protection/>
    </xf>
    <xf numFmtId="203" fontId="29" fillId="0" borderId="78" xfId="21" applyNumberFormat="1" applyFont="1" applyBorder="1" applyAlignment="1">
      <alignment horizontal="right"/>
      <protection/>
    </xf>
    <xf numFmtId="0" fontId="31" fillId="0" borderId="78" xfId="21" applyFont="1" applyBorder="1">
      <alignment/>
      <protection/>
    </xf>
    <xf numFmtId="0" fontId="31" fillId="0" borderId="80" xfId="21" applyFont="1" applyBorder="1">
      <alignment/>
      <protection/>
    </xf>
    <xf numFmtId="0" fontId="28" fillId="0" borderId="0" xfId="21">
      <alignment/>
      <protection/>
    </xf>
    <xf numFmtId="0" fontId="12" fillId="0" borderId="0" xfId="24" applyFont="1" applyAlignment="1">
      <alignment horizontal="centerContinuous"/>
      <protection/>
    </xf>
    <xf numFmtId="0" fontId="29" fillId="0" borderId="0" xfId="24" applyFont="1" applyAlignment="1">
      <alignment horizontal="centerContinuous"/>
      <protection/>
    </xf>
    <xf numFmtId="0" fontId="29" fillId="0" borderId="0" xfId="24" applyFont="1">
      <alignment/>
      <protection/>
    </xf>
    <xf numFmtId="0" fontId="29" fillId="4" borderId="0" xfId="24" applyFont="1" applyFill="1" applyAlignment="1">
      <alignment horizontal="centerContinuous"/>
      <protection/>
    </xf>
    <xf numFmtId="0" fontId="11" fillId="0" borderId="0" xfId="24" applyFont="1">
      <alignment/>
      <protection/>
    </xf>
    <xf numFmtId="0" fontId="29" fillId="0" borderId="15" xfId="24" applyFont="1" applyBorder="1">
      <alignment/>
      <protection/>
    </xf>
    <xf numFmtId="0" fontId="29" fillId="0" borderId="16" xfId="24" applyFont="1" applyBorder="1">
      <alignment/>
      <protection/>
    </xf>
    <xf numFmtId="0" fontId="29" fillId="0" borderId="17" xfId="24" applyFont="1" applyBorder="1" applyAlignment="1">
      <alignment vertical="center"/>
      <protection/>
    </xf>
    <xf numFmtId="0" fontId="29" fillId="0" borderId="18" xfId="24" applyFont="1" applyBorder="1">
      <alignment/>
      <protection/>
    </xf>
    <xf numFmtId="0" fontId="29" fillId="0" borderId="19" xfId="24" applyFont="1" applyBorder="1">
      <alignment/>
      <protection/>
    </xf>
    <xf numFmtId="0" fontId="30" fillId="0" borderId="16" xfId="24" applyFont="1" applyBorder="1" applyAlignment="1">
      <alignment/>
      <protection/>
    </xf>
    <xf numFmtId="0" fontId="30" fillId="0" borderId="16" xfId="24" applyFont="1" applyBorder="1" applyAlignment="1">
      <alignment horizontal="center"/>
      <protection/>
    </xf>
    <xf numFmtId="0" fontId="30" fillId="0" borderId="16" xfId="24" applyFont="1" applyBorder="1">
      <alignment/>
      <protection/>
    </xf>
    <xf numFmtId="0" fontId="11" fillId="0" borderId="16" xfId="24" applyFont="1" applyBorder="1">
      <alignment/>
      <protection/>
    </xf>
    <xf numFmtId="0" fontId="29" fillId="0" borderId="20" xfId="24" applyFont="1" applyBorder="1">
      <alignment/>
      <protection/>
    </xf>
    <xf numFmtId="0" fontId="29" fillId="0" borderId="21" xfId="24" applyFont="1" applyBorder="1">
      <alignment/>
      <protection/>
    </xf>
    <xf numFmtId="0" fontId="29" fillId="0" borderId="0" xfId="24" applyFont="1" applyAlignment="1">
      <alignment/>
      <protection/>
    </xf>
    <xf numFmtId="0" fontId="31" fillId="0" borderId="0" xfId="24" applyFont="1" applyAlignment="1">
      <alignment/>
      <protection/>
    </xf>
    <xf numFmtId="0" fontId="29" fillId="0" borderId="10" xfId="24" applyFont="1" applyBorder="1" applyAlignment="1">
      <alignment vertical="center"/>
      <protection/>
    </xf>
    <xf numFmtId="0" fontId="30" fillId="0" borderId="22" xfId="24" applyFont="1" applyBorder="1" applyAlignment="1">
      <alignment horizontal="centerContinuous"/>
      <protection/>
    </xf>
    <xf numFmtId="0" fontId="29" fillId="0" borderId="23" xfId="24" applyFont="1" applyBorder="1" applyAlignment="1">
      <alignment horizontal="centerContinuous"/>
      <protection/>
    </xf>
    <xf numFmtId="0" fontId="30" fillId="0" borderId="23" xfId="24" applyFont="1" applyBorder="1" applyAlignment="1">
      <alignment horizontal="centerContinuous"/>
      <protection/>
    </xf>
    <xf numFmtId="0" fontId="30" fillId="0" borderId="0" xfId="24" applyFont="1" applyBorder="1" applyAlignment="1">
      <alignment horizontal="centerContinuous"/>
      <protection/>
    </xf>
    <xf numFmtId="0" fontId="30" fillId="0" borderId="8" xfId="24" applyFont="1" applyBorder="1" applyAlignment="1">
      <alignment horizontal="centerContinuous"/>
      <protection/>
    </xf>
    <xf numFmtId="0" fontId="11" fillId="0" borderId="0" xfId="24" applyFont="1" applyBorder="1" applyAlignment="1">
      <alignment horizontal="centerContinuous"/>
      <protection/>
    </xf>
    <xf numFmtId="0" fontId="11" fillId="0" borderId="8" xfId="24" applyFont="1" applyBorder="1" applyAlignment="1">
      <alignment horizontal="centerContinuous"/>
      <protection/>
    </xf>
    <xf numFmtId="0" fontId="30" fillId="0" borderId="24" xfId="24" applyFont="1" applyBorder="1" applyAlignment="1">
      <alignment horizontal="centerContinuous"/>
      <protection/>
    </xf>
    <xf numFmtId="0" fontId="30" fillId="0" borderId="81" xfId="24" applyFont="1" applyBorder="1" applyAlignment="1">
      <alignment horizontal="centerContinuous"/>
      <protection/>
    </xf>
    <xf numFmtId="0" fontId="29" fillId="0" borderId="25" xfId="24" applyFont="1" applyBorder="1">
      <alignment/>
      <protection/>
    </xf>
    <xf numFmtId="202" fontId="29" fillId="0" borderId="0" xfId="24" applyNumberFormat="1" applyFont="1">
      <alignment/>
      <protection/>
    </xf>
    <xf numFmtId="0" fontId="29" fillId="0" borderId="10" xfId="24" applyFont="1" applyBorder="1" applyAlignment="1">
      <alignment horizontal="center" vertical="center"/>
      <protection/>
    </xf>
    <xf numFmtId="0" fontId="29" fillId="0" borderId="26" xfId="24" applyFont="1" applyBorder="1" applyAlignment="1">
      <alignment horizontal="center" vertical="center"/>
      <protection/>
    </xf>
    <xf numFmtId="0" fontId="29" fillId="0" borderId="27" xfId="24" applyFont="1" applyBorder="1" applyAlignment="1">
      <alignment horizontal="center" vertical="center"/>
      <protection/>
    </xf>
    <xf numFmtId="0" fontId="29" fillId="0" borderId="28" xfId="24" applyFont="1" applyBorder="1" applyAlignment="1">
      <alignment horizontal="center" vertical="center"/>
      <protection/>
    </xf>
    <xf numFmtId="0" fontId="29" fillId="0" borderId="29" xfId="24" applyFont="1" applyBorder="1" applyAlignment="1">
      <alignment horizontal="center" vertical="center"/>
      <protection/>
    </xf>
    <xf numFmtId="0" fontId="29" fillId="0" borderId="30" xfId="24" applyFont="1" applyBorder="1" applyAlignment="1">
      <alignment vertical="center"/>
      <protection/>
    </xf>
    <xf numFmtId="0" fontId="29" fillId="0" borderId="31" xfId="24" applyFont="1" applyBorder="1" applyAlignment="1">
      <alignment horizontal="center" vertical="center"/>
      <protection/>
    </xf>
    <xf numFmtId="0" fontId="29" fillId="0" borderId="32" xfId="24" applyFont="1" applyBorder="1" applyAlignment="1">
      <alignment horizontal="center" vertical="center"/>
      <protection/>
    </xf>
    <xf numFmtId="0" fontId="29" fillId="0" borderId="22" xfId="24" applyFont="1" applyBorder="1" applyAlignment="1">
      <alignment horizontal="centerContinuous" vertical="center"/>
      <protection/>
    </xf>
    <xf numFmtId="0" fontId="29" fillId="0" borderId="33" xfId="24" applyFont="1" applyBorder="1" applyAlignment="1">
      <alignment horizontal="centerContinuous" vertical="center"/>
      <protection/>
    </xf>
    <xf numFmtId="0" fontId="29" fillId="0" borderId="27" xfId="24" applyFont="1" applyBorder="1" applyAlignment="1">
      <alignment vertical="center"/>
      <protection/>
    </xf>
    <xf numFmtId="0" fontId="29" fillId="0" borderId="8" xfId="24" applyFont="1" applyBorder="1" applyAlignment="1">
      <alignment horizontal="center" vertical="center"/>
      <protection/>
    </xf>
    <xf numFmtId="0" fontId="29" fillId="0" borderId="24" xfId="24" applyFont="1" applyBorder="1" applyAlignment="1">
      <alignment horizontal="center" vertical="center"/>
      <protection/>
    </xf>
    <xf numFmtId="0" fontId="29" fillId="0" borderId="34" xfId="24" applyFont="1" applyBorder="1" applyAlignment="1">
      <alignment horizontal="centerContinuous"/>
      <protection/>
    </xf>
    <xf numFmtId="0" fontId="29" fillId="0" borderId="34" xfId="24" applyFont="1" applyBorder="1" applyAlignment="1">
      <alignment horizontal="centerContinuous" vertical="center"/>
      <protection/>
    </xf>
    <xf numFmtId="0" fontId="29" fillId="0" borderId="23" xfId="24" applyFont="1" applyBorder="1" applyAlignment="1">
      <alignment horizontal="centerContinuous" vertical="center"/>
      <protection/>
    </xf>
    <xf numFmtId="0" fontId="29" fillId="0" borderId="29" xfId="24" applyFont="1" applyBorder="1" applyAlignment="1">
      <alignment horizontal="centerContinuous" vertical="center"/>
      <protection/>
    </xf>
    <xf numFmtId="0" fontId="29" fillId="0" borderId="35" xfId="24" applyFont="1" applyBorder="1" applyAlignment="1">
      <alignment horizontal="center" vertical="center"/>
      <protection/>
    </xf>
    <xf numFmtId="0" fontId="29" fillId="0" borderId="8" xfId="24" applyFont="1" applyBorder="1" applyAlignment="1">
      <alignment horizontal="centerContinuous" vertical="center"/>
      <protection/>
    </xf>
    <xf numFmtId="0" fontId="29" fillId="0" borderId="36" xfId="24" applyFont="1" applyBorder="1" applyAlignment="1">
      <alignment horizontal="centerContinuous" vertical="center"/>
      <protection/>
    </xf>
    <xf numFmtId="0" fontId="29" fillId="0" borderId="37" xfId="24" applyFont="1" applyBorder="1" applyAlignment="1">
      <alignment vertical="center"/>
      <protection/>
    </xf>
    <xf numFmtId="0" fontId="29" fillId="0" borderId="25" xfId="24" applyFont="1" applyBorder="1" applyAlignment="1">
      <alignment horizontal="center" vertical="center"/>
      <protection/>
    </xf>
    <xf numFmtId="0" fontId="29" fillId="0" borderId="0" xfId="24" applyFont="1" applyBorder="1" applyAlignment="1">
      <alignment horizontal="center" vertical="center"/>
      <protection/>
    </xf>
    <xf numFmtId="0" fontId="29" fillId="0" borderId="38" xfId="24" applyFont="1" applyBorder="1" applyAlignment="1">
      <alignment horizontal="center" vertical="center"/>
      <protection/>
    </xf>
    <xf numFmtId="0" fontId="29" fillId="0" borderId="28" xfId="24" applyFont="1" applyBorder="1" applyAlignment="1">
      <alignment horizontal="centerContinuous" vertical="center"/>
      <protection/>
    </xf>
    <xf numFmtId="0" fontId="29" fillId="0" borderId="0" xfId="24" applyFont="1" applyBorder="1" applyAlignment="1">
      <alignment vertical="center"/>
      <protection/>
    </xf>
    <xf numFmtId="0" fontId="30" fillId="0" borderId="29" xfId="24" applyFont="1" applyBorder="1" applyAlignment="1">
      <alignment horizontal="centerContinuous" vertical="center"/>
      <protection/>
    </xf>
    <xf numFmtId="0" fontId="30" fillId="0" borderId="0" xfId="24" applyFont="1" applyBorder="1" applyAlignment="1">
      <alignment horizontal="center" vertical="center"/>
      <protection/>
    </xf>
    <xf numFmtId="0" fontId="32" fillId="0" borderId="0" xfId="24" applyFont="1">
      <alignment/>
      <protection/>
    </xf>
    <xf numFmtId="0" fontId="31" fillId="0" borderId="0" xfId="24" applyFont="1" applyAlignment="1">
      <alignment horizontal="left"/>
      <protection/>
    </xf>
    <xf numFmtId="0" fontId="29" fillId="0" borderId="14" xfId="0" applyFont="1" applyBorder="1" applyAlignment="1">
      <alignment horizontal="center" vertical="center"/>
    </xf>
    <xf numFmtId="0" fontId="30" fillId="0" borderId="29" xfId="24" applyFont="1" applyBorder="1" applyAlignment="1">
      <alignment horizontal="center" vertical="center"/>
      <protection/>
    </xf>
    <xf numFmtId="0" fontId="30" fillId="0" borderId="0" xfId="24" applyFont="1" applyBorder="1" applyAlignment="1">
      <alignment horizontal="center" vertical="center"/>
      <protection/>
    </xf>
    <xf numFmtId="0" fontId="29" fillId="0" borderId="25" xfId="24" applyFont="1" applyBorder="1" applyAlignment="1">
      <alignment horizontal="center" vertical="center"/>
      <protection/>
    </xf>
    <xf numFmtId="202" fontId="29" fillId="0" borderId="29" xfId="24" applyNumberFormat="1" applyFont="1" applyBorder="1" applyAlignment="1">
      <alignment horizontal="center" vertical="center"/>
      <protection/>
    </xf>
    <xf numFmtId="0" fontId="29" fillId="0" borderId="39" xfId="24" applyFont="1" applyBorder="1" applyAlignment="1">
      <alignment horizontal="center" vertical="center"/>
      <protection/>
    </xf>
    <xf numFmtId="0" fontId="29" fillId="0" borderId="40" xfId="24" applyFont="1" applyBorder="1" applyAlignment="1">
      <alignment horizontal="center" vertical="center"/>
      <protection/>
    </xf>
    <xf numFmtId="0" fontId="29" fillId="0" borderId="36" xfId="24" applyFont="1" applyBorder="1" applyAlignment="1">
      <alignment vertical="center"/>
      <protection/>
    </xf>
    <xf numFmtId="0" fontId="29" fillId="0" borderId="23" xfId="24" applyFont="1" applyBorder="1" applyAlignment="1">
      <alignment vertical="center"/>
      <protection/>
    </xf>
    <xf numFmtId="0" fontId="31" fillId="0" borderId="0" xfId="24" applyFont="1" applyBorder="1" applyAlignment="1">
      <alignment/>
      <protection/>
    </xf>
    <xf numFmtId="0" fontId="29" fillId="0" borderId="0" xfId="24" applyFont="1" applyBorder="1" applyAlignment="1">
      <alignment/>
      <protection/>
    </xf>
    <xf numFmtId="0" fontId="29" fillId="0" borderId="11" xfId="24" applyFont="1" applyBorder="1" applyAlignment="1">
      <alignment horizontal="centerContinuous"/>
      <protection/>
    </xf>
    <xf numFmtId="0" fontId="29" fillId="0" borderId="3" xfId="24" applyFont="1" applyBorder="1" applyAlignment="1">
      <alignment horizontal="centerContinuous"/>
      <protection/>
    </xf>
    <xf numFmtId="0" fontId="11" fillId="0" borderId="1" xfId="24" applyFont="1" applyBorder="1" applyAlignment="1">
      <alignment horizontal="centerContinuous"/>
      <protection/>
    </xf>
    <xf numFmtId="0" fontId="29" fillId="0" borderId="1" xfId="24" applyFont="1" applyBorder="1" applyAlignment="1">
      <alignment horizontal="centerContinuous"/>
      <protection/>
    </xf>
    <xf numFmtId="0" fontId="29" fillId="0" borderId="9" xfId="24" applyFont="1" applyBorder="1" applyAlignment="1">
      <alignment horizontal="centerContinuous"/>
      <protection/>
    </xf>
    <xf numFmtId="0" fontId="29" fillId="0" borderId="25" xfId="24" applyFont="1" applyBorder="1" applyAlignment="1">
      <alignment/>
      <protection/>
    </xf>
    <xf numFmtId="0" fontId="29" fillId="0" borderId="43" xfId="24" applyFont="1" applyBorder="1">
      <alignment/>
      <protection/>
    </xf>
    <xf numFmtId="0" fontId="29" fillId="0" borderId="44" xfId="24" applyFont="1" applyBorder="1" applyAlignment="1">
      <alignment horizontal="centerContinuous"/>
      <protection/>
    </xf>
    <xf numFmtId="0" fontId="29" fillId="0" borderId="45" xfId="24" applyFont="1" applyBorder="1" applyAlignment="1">
      <alignment horizontal="centerContinuous"/>
      <protection/>
    </xf>
    <xf numFmtId="0" fontId="29" fillId="0" borderId="6" xfId="24" applyFont="1" applyBorder="1">
      <alignment/>
      <protection/>
    </xf>
    <xf numFmtId="0" fontId="29" fillId="0" borderId="46" xfId="24" applyFont="1" applyBorder="1" applyAlignment="1">
      <alignment horizontal="center"/>
      <protection/>
    </xf>
    <xf numFmtId="0" fontId="29" fillId="0" borderId="42" xfId="24" applyFont="1" applyBorder="1" applyAlignment="1">
      <alignment horizontal="center"/>
      <protection/>
    </xf>
    <xf numFmtId="0" fontId="29" fillId="0" borderId="47" xfId="24" applyFont="1" applyBorder="1" applyAlignment="1">
      <alignment horizontal="center"/>
      <protection/>
    </xf>
    <xf numFmtId="0" fontId="29" fillId="0" borderId="7" xfId="24" applyFont="1" applyBorder="1" applyAlignment="1">
      <alignment horizontal="center"/>
      <protection/>
    </xf>
    <xf numFmtId="0" fontId="29" fillId="0" borderId="48" xfId="24" applyFont="1" applyBorder="1" applyAlignment="1">
      <alignment horizontal="center"/>
      <protection/>
    </xf>
    <xf numFmtId="0" fontId="29" fillId="0" borderId="45" xfId="24" applyFont="1" applyBorder="1" applyAlignment="1">
      <alignment horizontal="center"/>
      <protection/>
    </xf>
    <xf numFmtId="0" fontId="29" fillId="0" borderId="49" xfId="24" applyFont="1" applyBorder="1">
      <alignment/>
      <protection/>
    </xf>
    <xf numFmtId="0" fontId="29" fillId="0" borderId="50" xfId="24" applyFont="1" applyBorder="1">
      <alignment/>
      <protection/>
    </xf>
    <xf numFmtId="0" fontId="29" fillId="0" borderId="1" xfId="24" applyFont="1" applyBorder="1">
      <alignment/>
      <protection/>
    </xf>
    <xf numFmtId="202" fontId="29" fillId="2" borderId="29" xfId="24" applyNumberFormat="1" applyFont="1" applyFill="1" applyBorder="1" applyAlignment="1">
      <alignment horizontal="right" vertical="center"/>
      <protection/>
    </xf>
    <xf numFmtId="202" fontId="29" fillId="3" borderId="8" xfId="24" applyNumberFormat="1" applyFont="1" applyFill="1" applyBorder="1" applyAlignment="1">
      <alignment horizontal="right" vertical="center"/>
      <protection/>
    </xf>
    <xf numFmtId="202" fontId="29" fillId="3" borderId="28" xfId="24" applyNumberFormat="1" applyFont="1" applyFill="1" applyBorder="1" applyAlignment="1">
      <alignment horizontal="right" vertical="center"/>
      <protection/>
    </xf>
    <xf numFmtId="202" fontId="29" fillId="0" borderId="8" xfId="24" applyNumberFormat="1" applyFont="1" applyBorder="1" applyAlignment="1">
      <alignment horizontal="right" vertical="center"/>
      <protection/>
    </xf>
    <xf numFmtId="1" fontId="29" fillId="0" borderId="51" xfId="24" applyNumberFormat="1" applyFont="1" applyBorder="1" applyAlignment="1">
      <alignment horizontal="centerContinuous" vertical="center"/>
      <protection/>
    </xf>
    <xf numFmtId="0" fontId="29" fillId="0" borderId="8" xfId="24" applyFont="1" applyBorder="1">
      <alignment/>
      <protection/>
    </xf>
    <xf numFmtId="0" fontId="29" fillId="0" borderId="0" xfId="24" applyFont="1" applyAlignment="1">
      <alignment vertical="center"/>
      <protection/>
    </xf>
    <xf numFmtId="202" fontId="29" fillId="0" borderId="28" xfId="24" applyNumberFormat="1" applyFont="1" applyBorder="1" applyAlignment="1">
      <alignment horizontal="right" vertical="center"/>
      <protection/>
    </xf>
    <xf numFmtId="1" fontId="29" fillId="0" borderId="25" xfId="24" applyNumberFormat="1" applyFont="1" applyBorder="1" applyAlignment="1">
      <alignment horizontal="centerContinuous" vertical="center"/>
      <protection/>
    </xf>
    <xf numFmtId="0" fontId="30" fillId="0" borderId="21" xfId="24" applyFont="1" applyBorder="1" applyAlignment="1">
      <alignment horizontal="centerContinuous" vertical="center"/>
      <protection/>
    </xf>
    <xf numFmtId="0" fontId="29" fillId="0" borderId="8" xfId="24" applyFont="1" applyBorder="1" applyAlignment="1">
      <alignment horizontal="centerContinuous"/>
      <protection/>
    </xf>
    <xf numFmtId="0" fontId="29" fillId="0" borderId="44" xfId="24" applyFont="1" applyBorder="1" applyAlignment="1">
      <alignment vertical="center"/>
      <protection/>
    </xf>
    <xf numFmtId="202" fontId="29" fillId="0" borderId="45" xfId="24" applyNumberFormat="1" applyFont="1" applyBorder="1" applyAlignment="1">
      <alignment horizontal="right" vertical="center"/>
      <protection/>
    </xf>
    <xf numFmtId="202" fontId="29" fillId="0" borderId="46" xfId="24" applyNumberFormat="1" applyFont="1" applyBorder="1" applyAlignment="1">
      <alignment horizontal="right" vertical="center"/>
      <protection/>
    </xf>
    <xf numFmtId="1" fontId="29" fillId="0" borderId="49" xfId="24" applyNumberFormat="1" applyFont="1" applyBorder="1" applyAlignment="1">
      <alignment horizontal="centerContinuous" vertical="center"/>
      <protection/>
    </xf>
    <xf numFmtId="0" fontId="30" fillId="0" borderId="52" xfId="24" applyFont="1" applyBorder="1">
      <alignment/>
      <protection/>
    </xf>
    <xf numFmtId="0" fontId="30" fillId="0" borderId="53" xfId="24" applyFont="1" applyBorder="1">
      <alignment/>
      <protection/>
    </xf>
    <xf numFmtId="0" fontId="30" fillId="0" borderId="54" xfId="24" applyFont="1" applyBorder="1" applyAlignment="1">
      <alignment vertical="center"/>
      <protection/>
    </xf>
    <xf numFmtId="202" fontId="30" fillId="0" borderId="57" xfId="24" applyNumberFormat="1" applyFont="1" applyBorder="1" applyAlignment="1">
      <alignment horizontal="right" vertical="center"/>
      <protection/>
    </xf>
    <xf numFmtId="202" fontId="30" fillId="0" borderId="58" xfId="24" applyNumberFormat="1" applyFont="1" applyBorder="1" applyAlignment="1">
      <alignment horizontal="right" vertical="center"/>
      <protection/>
    </xf>
    <xf numFmtId="1" fontId="30" fillId="0" borderId="59" xfId="24" applyNumberFormat="1" applyFont="1" applyBorder="1" applyAlignment="1">
      <alignment horizontal="centerContinuous" vertical="center"/>
      <protection/>
    </xf>
    <xf numFmtId="0" fontId="30" fillId="0" borderId="0" xfId="24" applyFont="1">
      <alignment/>
      <protection/>
    </xf>
    <xf numFmtId="0" fontId="30" fillId="0" borderId="21" xfId="24" applyFont="1" applyBorder="1" applyAlignment="1">
      <alignment horizontal="center" vertical="center" textRotation="90"/>
      <protection/>
    </xf>
    <xf numFmtId="0" fontId="30" fillId="0" borderId="10" xfId="24" applyFont="1" applyBorder="1">
      <alignment/>
      <protection/>
    </xf>
    <xf numFmtId="0" fontId="30" fillId="0" borderId="10" xfId="24" applyFont="1" applyBorder="1" applyAlignment="1">
      <alignment horizontal="center" vertical="center"/>
      <protection/>
    </xf>
    <xf numFmtId="202" fontId="29" fillId="4" borderId="29" xfId="24" applyNumberFormat="1" applyFont="1" applyFill="1" applyBorder="1" applyAlignment="1">
      <alignment horizontal="right" vertical="center"/>
      <protection/>
    </xf>
    <xf numFmtId="0" fontId="30" fillId="0" borderId="5" xfId="24" applyFont="1" applyBorder="1">
      <alignment/>
      <protection/>
    </xf>
    <xf numFmtId="0" fontId="29" fillId="0" borderId="7" xfId="24" applyFont="1" applyBorder="1" applyAlignment="1">
      <alignment vertical="center"/>
      <protection/>
    </xf>
    <xf numFmtId="202" fontId="29" fillId="3" borderId="45" xfId="24" applyNumberFormat="1" applyFont="1" applyFill="1" applyBorder="1" applyAlignment="1">
      <alignment horizontal="right" vertical="center"/>
      <protection/>
    </xf>
    <xf numFmtId="0" fontId="28" fillId="3" borderId="29" xfId="24" applyFill="1" applyBorder="1">
      <alignment/>
      <protection/>
    </xf>
    <xf numFmtId="202" fontId="29" fillId="3" borderId="46" xfId="24" applyNumberFormat="1" applyFont="1" applyFill="1" applyBorder="1" applyAlignment="1">
      <alignment horizontal="right" vertical="center"/>
      <protection/>
    </xf>
    <xf numFmtId="202" fontId="29" fillId="3" borderId="48" xfId="24" applyNumberFormat="1" applyFont="1" applyFill="1" applyBorder="1" applyAlignment="1">
      <alignment horizontal="right" vertical="center"/>
      <protection/>
    </xf>
    <xf numFmtId="0" fontId="30" fillId="0" borderId="50" xfId="24" applyFont="1" applyBorder="1" applyAlignment="1">
      <alignment horizontal="center" vertical="center"/>
      <protection/>
    </xf>
    <xf numFmtId="0" fontId="30" fillId="0" borderId="21" xfId="24" applyFont="1" applyBorder="1" applyAlignment="1">
      <alignment horizontal="center" vertical="center"/>
      <protection/>
    </xf>
    <xf numFmtId="0" fontId="30" fillId="0" borderId="44" xfId="24" applyFont="1" applyBorder="1" applyAlignment="1">
      <alignment vertical="center"/>
      <protection/>
    </xf>
    <xf numFmtId="202" fontId="30" fillId="3" borderId="42" xfId="24" applyNumberFormat="1" applyFont="1" applyFill="1" applyBorder="1" applyAlignment="1">
      <alignment horizontal="right" vertical="center"/>
      <protection/>
    </xf>
    <xf numFmtId="202" fontId="29" fillId="4" borderId="42" xfId="24" applyNumberFormat="1" applyFont="1" applyFill="1" applyBorder="1" applyAlignment="1">
      <alignment horizontal="right" vertical="center"/>
      <protection/>
    </xf>
    <xf numFmtId="1" fontId="30" fillId="0" borderId="49" xfId="24" applyNumberFormat="1" applyFont="1" applyBorder="1" applyAlignment="1">
      <alignment horizontal="centerContinuous" vertical="center"/>
      <protection/>
    </xf>
    <xf numFmtId="0" fontId="29" fillId="0" borderId="0" xfId="24" applyFont="1" applyBorder="1" applyAlignment="1">
      <alignment vertical="center"/>
      <protection/>
    </xf>
    <xf numFmtId="202" fontId="29" fillId="0" borderId="24" xfId="24" applyNumberFormat="1" applyFont="1" applyBorder="1" applyAlignment="1">
      <alignment horizontal="right" vertical="center"/>
      <protection/>
    </xf>
    <xf numFmtId="202" fontId="29" fillId="0" borderId="36" xfId="24" applyNumberFormat="1" applyFont="1" applyBorder="1" applyAlignment="1">
      <alignment horizontal="right" vertical="center"/>
      <protection/>
    </xf>
    <xf numFmtId="202" fontId="29" fillId="3" borderId="24" xfId="24" applyNumberFormat="1" applyFont="1" applyFill="1" applyBorder="1" applyAlignment="1">
      <alignment horizontal="right" vertical="center"/>
      <protection/>
    </xf>
    <xf numFmtId="202" fontId="29" fillId="3" borderId="39" xfId="24" applyNumberFormat="1" applyFont="1" applyFill="1" applyBorder="1" applyAlignment="1">
      <alignment horizontal="right" vertical="center"/>
      <protection/>
    </xf>
    <xf numFmtId="202" fontId="29" fillId="0" borderId="39" xfId="24" applyNumberFormat="1" applyFont="1" applyBorder="1" applyAlignment="1">
      <alignment horizontal="right" vertical="center"/>
      <protection/>
    </xf>
    <xf numFmtId="0" fontId="30" fillId="0" borderId="52" xfId="24" applyFont="1" applyBorder="1" applyAlignment="1">
      <alignment horizontal="center" vertical="center"/>
      <protection/>
    </xf>
    <xf numFmtId="0" fontId="29" fillId="0" borderId="53" xfId="24" applyFont="1" applyBorder="1">
      <alignment/>
      <protection/>
    </xf>
    <xf numFmtId="0" fontId="29" fillId="0" borderId="60" xfId="24" applyFont="1" applyBorder="1" applyAlignment="1">
      <alignment vertical="center"/>
      <protection/>
    </xf>
    <xf numFmtId="1" fontId="29" fillId="0" borderId="62" xfId="24" applyNumberFormat="1" applyFont="1" applyBorder="1" applyAlignment="1">
      <alignment horizontal="centerContinuous" vertical="center"/>
      <protection/>
    </xf>
    <xf numFmtId="0" fontId="30" fillId="0" borderId="21" xfId="24" applyFont="1" applyBorder="1">
      <alignment/>
      <protection/>
    </xf>
    <xf numFmtId="0" fontId="30" fillId="0" borderId="8" xfId="24" applyFont="1" applyBorder="1">
      <alignment/>
      <protection/>
    </xf>
    <xf numFmtId="0" fontId="30" fillId="0" borderId="63" xfId="24" applyFont="1" applyBorder="1" applyAlignment="1">
      <alignment vertical="center"/>
      <protection/>
    </xf>
    <xf numFmtId="202" fontId="30" fillId="3" borderId="56" xfId="24" applyNumberFormat="1" applyFont="1" applyFill="1" applyBorder="1" applyAlignment="1">
      <alignment horizontal="right" vertical="center"/>
      <protection/>
    </xf>
    <xf numFmtId="202" fontId="30" fillId="3" borderId="64" xfId="24" applyNumberFormat="1" applyFont="1" applyFill="1" applyBorder="1" applyAlignment="1">
      <alignment horizontal="right" vertical="center"/>
      <protection/>
    </xf>
    <xf numFmtId="0" fontId="29" fillId="0" borderId="14" xfId="24" applyFont="1" applyBorder="1" applyAlignment="1">
      <alignment vertical="center"/>
      <protection/>
    </xf>
    <xf numFmtId="1" fontId="29" fillId="3" borderId="25" xfId="24" applyNumberFormat="1" applyFont="1" applyFill="1" applyBorder="1" applyAlignment="1">
      <alignment horizontal="centerContinuous" vertical="center"/>
      <protection/>
    </xf>
    <xf numFmtId="0" fontId="29" fillId="0" borderId="0" xfId="24" applyFont="1" applyFill="1">
      <alignment/>
      <protection/>
    </xf>
    <xf numFmtId="0" fontId="29" fillId="4" borderId="14" xfId="24" applyFont="1" applyFill="1" applyBorder="1" applyAlignment="1">
      <alignment vertical="center"/>
      <protection/>
    </xf>
    <xf numFmtId="0" fontId="30" fillId="0" borderId="0" xfId="24" applyFont="1" applyAlignment="1">
      <alignment horizontal="centerContinuous"/>
      <protection/>
    </xf>
    <xf numFmtId="0" fontId="11" fillId="0" borderId="0" xfId="24" applyFont="1" applyBorder="1">
      <alignment/>
      <protection/>
    </xf>
    <xf numFmtId="0" fontId="29" fillId="0" borderId="11" xfId="24" applyFont="1" applyBorder="1" applyAlignment="1">
      <alignment vertical="center"/>
      <protection/>
    </xf>
    <xf numFmtId="202" fontId="29" fillId="3" borderId="1" xfId="24" applyNumberFormat="1" applyFont="1" applyFill="1" applyBorder="1" applyAlignment="1">
      <alignment horizontal="right" vertical="center"/>
      <protection/>
    </xf>
    <xf numFmtId="202" fontId="29" fillId="3" borderId="65" xfId="24" applyNumberFormat="1" applyFont="1" applyFill="1" applyBorder="1" applyAlignment="1">
      <alignment horizontal="right" vertical="center"/>
      <protection/>
    </xf>
    <xf numFmtId="202" fontId="29" fillId="3" borderId="41" xfId="24" applyNumberFormat="1" applyFont="1" applyFill="1" applyBorder="1" applyAlignment="1">
      <alignment horizontal="right" vertical="center"/>
      <protection/>
    </xf>
    <xf numFmtId="1" fontId="29" fillId="3" borderId="51" xfId="24" applyNumberFormat="1" applyFont="1" applyFill="1" applyBorder="1" applyAlignment="1">
      <alignment horizontal="centerContinuous" vertical="center"/>
      <protection/>
    </xf>
    <xf numFmtId="0" fontId="29" fillId="0" borderId="12" xfId="24" applyFont="1" applyBorder="1" applyAlignment="1">
      <alignment vertical="center"/>
      <protection/>
    </xf>
    <xf numFmtId="202" fontId="29" fillId="3" borderId="4" xfId="24" applyNumberFormat="1" applyFont="1" applyFill="1" applyBorder="1" applyAlignment="1">
      <alignment horizontal="right" vertical="center"/>
      <protection/>
    </xf>
    <xf numFmtId="202" fontId="29" fillId="3" borderId="67" xfId="24" applyNumberFormat="1" applyFont="1" applyFill="1" applyBorder="1" applyAlignment="1">
      <alignment horizontal="right" vertical="center"/>
      <protection/>
    </xf>
    <xf numFmtId="1" fontId="29" fillId="3" borderId="68" xfId="24" applyNumberFormat="1" applyFont="1" applyFill="1" applyBorder="1" applyAlignment="1">
      <alignment horizontal="centerContinuous" vertical="center"/>
      <protection/>
    </xf>
    <xf numFmtId="202" fontId="29" fillId="0" borderId="66" xfId="24" applyNumberFormat="1" applyFont="1" applyBorder="1" applyAlignment="1">
      <alignment horizontal="right" vertical="center"/>
      <protection/>
    </xf>
    <xf numFmtId="202" fontId="29" fillId="3" borderId="82" xfId="24" applyNumberFormat="1" applyFont="1" applyFill="1" applyBorder="1" applyAlignment="1">
      <alignment horizontal="right" vertical="center"/>
      <protection/>
    </xf>
    <xf numFmtId="202" fontId="29" fillId="0" borderId="38" xfId="24" applyNumberFormat="1" applyFont="1" applyBorder="1" applyAlignment="1">
      <alignment horizontal="right" vertical="center"/>
      <protection/>
    </xf>
    <xf numFmtId="202" fontId="29" fillId="0" borderId="47" xfId="24" applyNumberFormat="1" applyFont="1" applyBorder="1" applyAlignment="1">
      <alignment horizontal="right" vertical="center"/>
      <protection/>
    </xf>
    <xf numFmtId="202" fontId="29" fillId="0" borderId="69" xfId="24" applyNumberFormat="1" applyFont="1" applyBorder="1" applyAlignment="1">
      <alignment horizontal="right" vertical="center"/>
      <protection/>
    </xf>
    <xf numFmtId="202" fontId="29" fillId="3" borderId="69" xfId="24" applyNumberFormat="1" applyFont="1" applyFill="1" applyBorder="1" applyAlignment="1">
      <alignment horizontal="right" vertical="center"/>
      <protection/>
    </xf>
    <xf numFmtId="0" fontId="11" fillId="0" borderId="21" xfId="24" applyFont="1" applyBorder="1">
      <alignment/>
      <protection/>
    </xf>
    <xf numFmtId="0" fontId="29" fillId="0" borderId="70" xfId="24" applyFont="1" applyBorder="1" applyAlignment="1">
      <alignment vertical="center"/>
      <protection/>
    </xf>
    <xf numFmtId="202" fontId="29" fillId="3" borderId="72" xfId="24" applyNumberFormat="1" applyFont="1" applyFill="1" applyBorder="1" applyAlignment="1">
      <alignment horizontal="right" vertical="center"/>
      <protection/>
    </xf>
    <xf numFmtId="202" fontId="29" fillId="3" borderId="73" xfId="24" applyNumberFormat="1" applyFont="1" applyFill="1" applyBorder="1" applyAlignment="1">
      <alignment horizontal="right" vertical="center"/>
      <protection/>
    </xf>
    <xf numFmtId="202" fontId="29" fillId="3" borderId="74" xfId="24" applyNumberFormat="1" applyFont="1" applyFill="1" applyBorder="1" applyAlignment="1">
      <alignment horizontal="right" vertical="center"/>
      <protection/>
    </xf>
    <xf numFmtId="1" fontId="29" fillId="0" borderId="75" xfId="24" applyNumberFormat="1" applyFont="1" applyBorder="1" applyAlignment="1">
      <alignment horizontal="centerContinuous" vertical="center"/>
      <protection/>
    </xf>
    <xf numFmtId="0" fontId="29" fillId="0" borderId="0" xfId="24" applyFont="1" applyBorder="1">
      <alignment/>
      <protection/>
    </xf>
    <xf numFmtId="202" fontId="29" fillId="0" borderId="9" xfId="24" applyNumberFormat="1" applyFont="1" applyBorder="1" applyAlignment="1">
      <alignment horizontal="right" vertical="center"/>
      <protection/>
    </xf>
    <xf numFmtId="0" fontId="11" fillId="0" borderId="15" xfId="24" applyFont="1" applyBorder="1">
      <alignment/>
      <protection/>
    </xf>
    <xf numFmtId="0" fontId="31" fillId="0" borderId="16" xfId="24" applyFont="1" applyBorder="1" applyAlignment="1">
      <alignment horizontal="center"/>
      <protection/>
    </xf>
    <xf numFmtId="0" fontId="11" fillId="3" borderId="16" xfId="24" applyFont="1" applyFill="1" applyBorder="1">
      <alignment/>
      <protection/>
    </xf>
    <xf numFmtId="203" fontId="29" fillId="0" borderId="16" xfId="24" applyNumberFormat="1" applyFont="1" applyBorder="1">
      <alignment/>
      <protection/>
    </xf>
    <xf numFmtId="0" fontId="29" fillId="0" borderId="16" xfId="24" applyFont="1" applyFill="1" applyBorder="1" applyAlignment="1">
      <alignment horizontal="right"/>
      <protection/>
    </xf>
    <xf numFmtId="203" fontId="29" fillId="0" borderId="16" xfId="24" applyNumberFormat="1" applyFont="1" applyFill="1" applyBorder="1">
      <alignment/>
      <protection/>
    </xf>
    <xf numFmtId="203" fontId="11" fillId="0" borderId="16" xfId="24" applyNumberFormat="1" applyFont="1" applyBorder="1">
      <alignment/>
      <protection/>
    </xf>
    <xf numFmtId="203" fontId="11" fillId="0" borderId="19" xfId="24" applyNumberFormat="1" applyFont="1" applyBorder="1">
      <alignment/>
      <protection/>
    </xf>
    <xf numFmtId="0" fontId="31" fillId="0" borderId="16" xfId="24" applyFont="1" applyBorder="1" applyProtection="1">
      <alignment/>
      <protection/>
    </xf>
    <xf numFmtId="0" fontId="36" fillId="0" borderId="0" xfId="24" applyFont="1" applyBorder="1" applyAlignment="1">
      <alignment horizontal="right"/>
      <protection/>
    </xf>
    <xf numFmtId="0" fontId="31" fillId="0" borderId="0" xfId="24" applyFont="1" applyAlignment="1">
      <alignment horizontal="centerContinuous"/>
      <protection/>
    </xf>
    <xf numFmtId="0" fontId="31" fillId="0" borderId="77" xfId="24" applyFont="1" applyBorder="1">
      <alignment/>
      <protection/>
    </xf>
    <xf numFmtId="0" fontId="11" fillId="0" borderId="52" xfId="24" applyFont="1" applyBorder="1">
      <alignment/>
      <protection/>
    </xf>
    <xf numFmtId="0" fontId="11" fillId="0" borderId="78" xfId="24" applyFont="1" applyBorder="1">
      <alignment/>
      <protection/>
    </xf>
    <xf numFmtId="0" fontId="31" fillId="0" borderId="78" xfId="24" applyFont="1" applyBorder="1" applyAlignment="1">
      <alignment horizontal="center"/>
      <protection/>
    </xf>
    <xf numFmtId="203" fontId="11" fillId="0" borderId="78" xfId="24" applyNumberFormat="1" applyFont="1" applyFill="1" applyBorder="1">
      <alignment/>
      <protection/>
    </xf>
    <xf numFmtId="203" fontId="11" fillId="0" borderId="78" xfId="24" applyNumberFormat="1" applyFont="1" applyBorder="1" applyAlignment="1">
      <alignment horizontal="right"/>
      <protection/>
    </xf>
    <xf numFmtId="203" fontId="29" fillId="0" borderId="78" xfId="24" applyNumberFormat="1" applyFont="1" applyFill="1" applyBorder="1">
      <alignment/>
      <protection/>
    </xf>
    <xf numFmtId="0" fontId="28" fillId="0" borderId="78" xfId="24" applyBorder="1">
      <alignment/>
      <protection/>
    </xf>
    <xf numFmtId="203" fontId="11" fillId="0" borderId="78" xfId="24" applyNumberFormat="1" applyFont="1" applyBorder="1">
      <alignment/>
      <protection/>
    </xf>
    <xf numFmtId="203" fontId="11" fillId="0" borderId="53" xfId="24" applyNumberFormat="1" applyFont="1" applyBorder="1">
      <alignment/>
      <protection/>
    </xf>
    <xf numFmtId="0" fontId="29" fillId="0" borderId="78" xfId="24" applyFont="1" applyBorder="1">
      <alignment/>
      <protection/>
    </xf>
    <xf numFmtId="203" fontId="29" fillId="0" borderId="78" xfId="24" applyNumberFormat="1" applyFont="1" applyBorder="1" applyAlignment="1">
      <alignment horizontal="right"/>
      <protection/>
    </xf>
    <xf numFmtId="0" fontId="31" fillId="0" borderId="78" xfId="24" applyFont="1" applyBorder="1">
      <alignment/>
      <protection/>
    </xf>
    <xf numFmtId="0" fontId="31" fillId="0" borderId="80" xfId="24" applyFont="1" applyBorder="1">
      <alignment/>
      <protection/>
    </xf>
    <xf numFmtId="0" fontId="12" fillId="0" borderId="0" xfId="23" applyFont="1" applyAlignment="1">
      <alignment horizontal="centerContinuous"/>
      <protection/>
    </xf>
    <xf numFmtId="0" fontId="29" fillId="0" borderId="0" xfId="23" applyFont="1" applyAlignment="1">
      <alignment horizontal="centerContinuous"/>
      <protection/>
    </xf>
    <xf numFmtId="0" fontId="29" fillId="0" borderId="0" xfId="23" applyFont="1">
      <alignment/>
      <protection/>
    </xf>
    <xf numFmtId="0" fontId="11" fillId="0" borderId="0" xfId="23" applyFont="1">
      <alignment/>
      <protection/>
    </xf>
    <xf numFmtId="0" fontId="29" fillId="0" borderId="15" xfId="23" applyFont="1" applyBorder="1">
      <alignment/>
      <protection/>
    </xf>
    <xf numFmtId="0" fontId="29" fillId="0" borderId="16" xfId="23" applyFont="1" applyBorder="1">
      <alignment/>
      <protection/>
    </xf>
    <xf numFmtId="0" fontId="29" fillId="0" borderId="17" xfId="23" applyFont="1" applyBorder="1" applyAlignment="1">
      <alignment vertical="center"/>
      <protection/>
    </xf>
    <xf numFmtId="0" fontId="29" fillId="0" borderId="18" xfId="23" applyFont="1" applyBorder="1">
      <alignment/>
      <protection/>
    </xf>
    <xf numFmtId="0" fontId="29" fillId="0" borderId="19" xfId="23" applyFont="1" applyBorder="1">
      <alignment/>
      <protection/>
    </xf>
    <xf numFmtId="0" fontId="30" fillId="0" borderId="16" xfId="23" applyFont="1" applyBorder="1" applyAlignment="1">
      <alignment/>
      <protection/>
    </xf>
    <xf numFmtId="0" fontId="30" fillId="0" borderId="16" xfId="23" applyFont="1" applyBorder="1" applyAlignment="1">
      <alignment horizontal="center"/>
      <protection/>
    </xf>
    <xf numFmtId="0" fontId="30" fillId="0" borderId="16" xfId="23" applyFont="1" applyBorder="1">
      <alignment/>
      <protection/>
    </xf>
    <xf numFmtId="0" fontId="11" fillId="0" borderId="16" xfId="23" applyFont="1" applyBorder="1">
      <alignment/>
      <protection/>
    </xf>
    <xf numFmtId="0" fontId="29" fillId="0" borderId="20" xfId="23" applyFont="1" applyBorder="1">
      <alignment/>
      <protection/>
    </xf>
    <xf numFmtId="0" fontId="29" fillId="0" borderId="21" xfId="23" applyFont="1" applyBorder="1">
      <alignment/>
      <protection/>
    </xf>
    <xf numFmtId="0" fontId="29" fillId="0" borderId="0" xfId="23" applyFont="1" applyAlignment="1">
      <alignment/>
      <protection/>
    </xf>
    <xf numFmtId="0" fontId="31" fillId="0" borderId="0" xfId="23" applyFont="1" applyAlignment="1">
      <alignment/>
      <protection/>
    </xf>
    <xf numFmtId="0" fontId="29" fillId="0" borderId="10" xfId="23" applyFont="1" applyBorder="1" applyAlignment="1">
      <alignment vertical="center"/>
      <protection/>
    </xf>
    <xf numFmtId="0" fontId="30" fillId="0" borderId="22" xfId="23" applyFont="1" applyBorder="1" applyAlignment="1">
      <alignment horizontal="centerContinuous"/>
      <protection/>
    </xf>
    <xf numFmtId="0" fontId="29" fillId="0" borderId="23" xfId="23" applyFont="1" applyBorder="1" applyAlignment="1">
      <alignment horizontal="centerContinuous"/>
      <protection/>
    </xf>
    <xf numFmtId="0" fontId="30" fillId="0" borderId="23" xfId="23" applyFont="1" applyBorder="1" applyAlignment="1">
      <alignment horizontal="centerContinuous"/>
      <protection/>
    </xf>
    <xf numFmtId="0" fontId="30" fillId="0" borderId="0" xfId="23" applyFont="1" applyBorder="1" applyAlignment="1">
      <alignment horizontal="centerContinuous"/>
      <protection/>
    </xf>
    <xf numFmtId="0" fontId="30" fillId="0" borderId="8" xfId="23" applyFont="1" applyBorder="1" applyAlignment="1">
      <alignment horizontal="centerContinuous"/>
      <protection/>
    </xf>
    <xf numFmtId="0" fontId="11" fillId="0" borderId="0" xfId="23" applyFont="1" applyBorder="1" applyAlignment="1">
      <alignment horizontal="centerContinuous"/>
      <protection/>
    </xf>
    <xf numFmtId="0" fontId="11" fillId="0" borderId="8" xfId="23" applyFont="1" applyBorder="1" applyAlignment="1">
      <alignment horizontal="centerContinuous"/>
      <protection/>
    </xf>
    <xf numFmtId="0" fontId="30" fillId="0" borderId="24" xfId="23" applyFont="1" applyBorder="1" applyAlignment="1">
      <alignment horizontal="centerContinuous"/>
      <protection/>
    </xf>
    <xf numFmtId="0" fontId="30" fillId="0" borderId="81" xfId="23" applyFont="1" applyBorder="1" applyAlignment="1">
      <alignment horizontal="centerContinuous"/>
      <protection/>
    </xf>
    <xf numFmtId="0" fontId="29" fillId="0" borderId="25" xfId="23" applyFont="1" applyBorder="1">
      <alignment/>
      <protection/>
    </xf>
    <xf numFmtId="0" fontId="29" fillId="0" borderId="10" xfId="23" applyFont="1" applyBorder="1" applyAlignment="1">
      <alignment horizontal="center" vertical="center"/>
      <protection/>
    </xf>
    <xf numFmtId="0" fontId="29" fillId="0" borderId="26" xfId="23" applyFont="1" applyBorder="1" applyAlignment="1">
      <alignment horizontal="center" vertical="center"/>
      <protection/>
    </xf>
    <xf numFmtId="0" fontId="29" fillId="0" borderId="27" xfId="23" applyFont="1" applyBorder="1" applyAlignment="1">
      <alignment horizontal="center" vertical="center"/>
      <protection/>
    </xf>
    <xf numFmtId="0" fontId="29" fillId="0" borderId="28" xfId="23" applyFont="1" applyBorder="1" applyAlignment="1">
      <alignment horizontal="center" vertical="center"/>
      <protection/>
    </xf>
    <xf numFmtId="0" fontId="29" fillId="0" borderId="29" xfId="23" applyFont="1" applyBorder="1" applyAlignment="1">
      <alignment horizontal="center" vertical="center"/>
      <protection/>
    </xf>
    <xf numFmtId="0" fontId="29" fillId="0" borderId="30" xfId="23" applyFont="1" applyBorder="1" applyAlignment="1">
      <alignment vertical="center"/>
      <protection/>
    </xf>
    <xf numFmtId="0" fontId="29" fillId="0" borderId="31" xfId="23" applyFont="1" applyBorder="1" applyAlignment="1">
      <alignment horizontal="center" vertical="center"/>
      <protection/>
    </xf>
    <xf numFmtId="0" fontId="29" fillId="0" borderId="32" xfId="23" applyFont="1" applyBorder="1" applyAlignment="1">
      <alignment horizontal="center" vertical="center"/>
      <protection/>
    </xf>
    <xf numFmtId="0" fontId="29" fillId="0" borderId="22" xfId="23" applyFont="1" applyBorder="1" applyAlignment="1">
      <alignment horizontal="centerContinuous" vertical="center"/>
      <protection/>
    </xf>
    <xf numFmtId="0" fontId="29" fillId="0" borderId="33" xfId="23" applyFont="1" applyBorder="1" applyAlignment="1">
      <alignment horizontal="centerContinuous" vertical="center"/>
      <protection/>
    </xf>
    <xf numFmtId="0" fontId="29" fillId="0" borderId="27" xfId="23" applyFont="1" applyBorder="1" applyAlignment="1">
      <alignment vertical="center"/>
      <protection/>
    </xf>
    <xf numFmtId="0" fontId="29" fillId="0" borderId="8" xfId="23" applyFont="1" applyBorder="1" applyAlignment="1">
      <alignment horizontal="center" vertical="center"/>
      <protection/>
    </xf>
    <xf numFmtId="0" fontId="29" fillId="0" borderId="24" xfId="23" applyFont="1" applyBorder="1" applyAlignment="1">
      <alignment horizontal="center" vertical="center"/>
      <protection/>
    </xf>
    <xf numFmtId="0" fontId="29" fillId="0" borderId="34" xfId="23" applyFont="1" applyBorder="1" applyAlignment="1">
      <alignment horizontal="centerContinuous"/>
      <protection/>
    </xf>
    <xf numFmtId="0" fontId="29" fillId="0" borderId="34" xfId="23" applyFont="1" applyBorder="1" applyAlignment="1">
      <alignment horizontal="centerContinuous" vertical="center"/>
      <protection/>
    </xf>
    <xf numFmtId="0" fontId="29" fillId="0" borderId="23" xfId="23" applyFont="1" applyBorder="1" applyAlignment="1">
      <alignment horizontal="centerContinuous" vertical="center"/>
      <protection/>
    </xf>
    <xf numFmtId="0" fontId="29" fillId="0" borderId="29" xfId="23" applyFont="1" applyBorder="1" applyAlignment="1">
      <alignment horizontal="centerContinuous" vertical="center"/>
      <protection/>
    </xf>
    <xf numFmtId="0" fontId="29" fillId="0" borderId="35" xfId="23" applyFont="1" applyBorder="1" applyAlignment="1">
      <alignment horizontal="center" vertical="center"/>
      <protection/>
    </xf>
    <xf numFmtId="0" fontId="29" fillId="0" borderId="8" xfId="23" applyFont="1" applyBorder="1" applyAlignment="1">
      <alignment horizontal="centerContinuous" vertical="center"/>
      <protection/>
    </xf>
    <xf numFmtId="0" fontId="29" fillId="0" borderId="36" xfId="23" applyFont="1" applyBorder="1" applyAlignment="1">
      <alignment horizontal="centerContinuous" vertical="center"/>
      <protection/>
    </xf>
    <xf numFmtId="0" fontId="29" fillId="0" borderId="37" xfId="23" applyFont="1" applyBorder="1" applyAlignment="1">
      <alignment vertical="center"/>
      <protection/>
    </xf>
    <xf numFmtId="0" fontId="29" fillId="0" borderId="25" xfId="23" applyFont="1" applyBorder="1" applyAlignment="1">
      <alignment horizontal="center" vertical="center"/>
      <protection/>
    </xf>
    <xf numFmtId="0" fontId="29" fillId="0" borderId="0" xfId="23" applyFont="1" applyBorder="1" applyAlignment="1">
      <alignment horizontal="center" vertical="center"/>
      <protection/>
    </xf>
    <xf numFmtId="0" fontId="29" fillId="0" borderId="38" xfId="23" applyFont="1" applyBorder="1" applyAlignment="1">
      <alignment horizontal="center" vertical="center"/>
      <protection/>
    </xf>
    <xf numFmtId="0" fontId="29" fillId="0" borderId="28" xfId="23" applyFont="1" applyBorder="1" applyAlignment="1">
      <alignment horizontal="centerContinuous" vertical="center"/>
      <protection/>
    </xf>
    <xf numFmtId="0" fontId="29" fillId="0" borderId="0" xfId="23" applyFont="1" applyBorder="1" applyAlignment="1">
      <alignment vertical="center"/>
      <protection/>
    </xf>
    <xf numFmtId="0" fontId="30" fillId="0" borderId="29" xfId="23" applyFont="1" applyBorder="1" applyAlignment="1">
      <alignment horizontal="centerContinuous" vertical="center"/>
      <protection/>
    </xf>
    <xf numFmtId="0" fontId="30" fillId="0" borderId="0" xfId="23" applyFont="1" applyBorder="1" applyAlignment="1">
      <alignment horizontal="center" vertical="center"/>
      <protection/>
    </xf>
    <xf numFmtId="0" fontId="32" fillId="0" borderId="0" xfId="23" applyFont="1">
      <alignment/>
      <protection/>
    </xf>
    <xf numFmtId="0" fontId="31" fillId="0" borderId="0" xfId="23" applyFont="1" applyAlignment="1">
      <alignment horizontal="left"/>
      <protection/>
    </xf>
    <xf numFmtId="0" fontId="30" fillId="0" borderId="29" xfId="23" applyFont="1" applyBorder="1" applyAlignment="1">
      <alignment horizontal="center" vertical="center"/>
      <protection/>
    </xf>
    <xf numFmtId="0" fontId="30" fillId="0" borderId="0" xfId="23" applyFont="1" applyBorder="1" applyAlignment="1">
      <alignment horizontal="center" vertical="center"/>
      <protection/>
    </xf>
    <xf numFmtId="0" fontId="29" fillId="0" borderId="25" xfId="23" applyFont="1" applyBorder="1" applyAlignment="1">
      <alignment horizontal="center" vertical="center"/>
      <protection/>
    </xf>
    <xf numFmtId="0" fontId="29" fillId="0" borderId="39" xfId="23" applyFont="1" applyBorder="1" applyAlignment="1">
      <alignment horizontal="center" vertical="center"/>
      <protection/>
    </xf>
    <xf numFmtId="0" fontId="29" fillId="0" borderId="40" xfId="23" applyFont="1" applyBorder="1" applyAlignment="1">
      <alignment horizontal="center" vertical="center"/>
      <protection/>
    </xf>
    <xf numFmtId="0" fontId="29" fillId="0" borderId="36" xfId="23" applyFont="1" applyBorder="1" applyAlignment="1">
      <alignment vertical="center"/>
      <protection/>
    </xf>
    <xf numFmtId="0" fontId="29" fillId="0" borderId="23" xfId="23" applyFont="1" applyBorder="1" applyAlignment="1">
      <alignment vertical="center"/>
      <protection/>
    </xf>
    <xf numFmtId="0" fontId="31" fillId="0" borderId="0" xfId="23" applyFont="1" applyBorder="1" applyAlignment="1">
      <alignment/>
      <protection/>
    </xf>
    <xf numFmtId="0" fontId="29" fillId="0" borderId="0" xfId="23" applyFont="1" applyBorder="1" applyAlignment="1">
      <alignment/>
      <protection/>
    </xf>
    <xf numFmtId="0" fontId="29" fillId="0" borderId="11" xfId="23" applyFont="1" applyBorder="1" applyAlignment="1">
      <alignment horizontal="centerContinuous"/>
      <protection/>
    </xf>
    <xf numFmtId="0" fontId="29" fillId="0" borderId="3" xfId="23" applyFont="1" applyBorder="1" applyAlignment="1">
      <alignment horizontal="centerContinuous"/>
      <protection/>
    </xf>
    <xf numFmtId="0" fontId="11" fillId="0" borderId="1" xfId="23" applyFont="1" applyBorder="1" applyAlignment="1">
      <alignment horizontal="centerContinuous"/>
      <protection/>
    </xf>
    <xf numFmtId="0" fontId="29" fillId="0" borderId="1" xfId="23" applyFont="1" applyBorder="1" applyAlignment="1">
      <alignment horizontal="centerContinuous"/>
      <protection/>
    </xf>
    <xf numFmtId="0" fontId="29" fillId="0" borderId="9" xfId="23" applyFont="1" applyBorder="1" applyAlignment="1">
      <alignment horizontal="centerContinuous"/>
      <protection/>
    </xf>
    <xf numFmtId="0" fontId="29" fillId="0" borderId="25" xfId="23" applyFont="1" applyBorder="1" applyAlignment="1">
      <alignment/>
      <protection/>
    </xf>
    <xf numFmtId="0" fontId="29" fillId="0" borderId="43" xfId="23" applyFont="1" applyBorder="1">
      <alignment/>
      <protection/>
    </xf>
    <xf numFmtId="0" fontId="29" fillId="0" borderId="44" xfId="23" applyFont="1" applyBorder="1" applyAlignment="1">
      <alignment horizontal="centerContinuous"/>
      <protection/>
    </xf>
    <xf numFmtId="0" fontId="29" fillId="0" borderId="45" xfId="23" applyFont="1" applyBorder="1" applyAlignment="1">
      <alignment horizontal="centerContinuous"/>
      <protection/>
    </xf>
    <xf numFmtId="0" fontId="29" fillId="0" borderId="6" xfId="23" applyFont="1" applyBorder="1">
      <alignment/>
      <protection/>
    </xf>
    <xf numFmtId="0" fontId="29" fillId="0" borderId="46" xfId="23" applyFont="1" applyBorder="1" applyAlignment="1">
      <alignment horizontal="center"/>
      <protection/>
    </xf>
    <xf numFmtId="0" fontId="29" fillId="0" borderId="42" xfId="23" applyFont="1" applyBorder="1" applyAlignment="1">
      <alignment horizontal="center"/>
      <protection/>
    </xf>
    <xf numFmtId="0" fontId="29" fillId="0" borderId="47" xfId="23" applyFont="1" applyBorder="1" applyAlignment="1">
      <alignment horizontal="center"/>
      <protection/>
    </xf>
    <xf numFmtId="0" fontId="29" fillId="0" borderId="7" xfId="23" applyFont="1" applyBorder="1" applyAlignment="1">
      <alignment horizontal="center"/>
      <protection/>
    </xf>
    <xf numFmtId="0" fontId="29" fillId="0" borderId="48" xfId="23" applyFont="1" applyBorder="1" applyAlignment="1">
      <alignment horizontal="center"/>
      <protection/>
    </xf>
    <xf numFmtId="0" fontId="29" fillId="0" borderId="45" xfId="23" applyFont="1" applyBorder="1" applyAlignment="1">
      <alignment horizontal="center"/>
      <protection/>
    </xf>
    <xf numFmtId="0" fontId="29" fillId="0" borderId="49" xfId="23" applyFont="1" applyBorder="1">
      <alignment/>
      <protection/>
    </xf>
    <xf numFmtId="0" fontId="29" fillId="0" borderId="50" xfId="23" applyFont="1" applyBorder="1">
      <alignment/>
      <protection/>
    </xf>
    <xf numFmtId="0" fontId="29" fillId="0" borderId="1" xfId="23" applyFont="1" applyBorder="1">
      <alignment/>
      <protection/>
    </xf>
    <xf numFmtId="202" fontId="29" fillId="2" borderId="29" xfId="23" applyNumberFormat="1" applyFont="1" applyFill="1" applyBorder="1" applyAlignment="1">
      <alignment horizontal="right" vertical="center"/>
      <protection/>
    </xf>
    <xf numFmtId="202" fontId="29" fillId="0" borderId="29" xfId="23" applyNumberFormat="1" applyFont="1" applyBorder="1" applyAlignment="1">
      <alignment horizontal="right" vertical="center"/>
      <protection/>
    </xf>
    <xf numFmtId="202" fontId="29" fillId="3" borderId="8" xfId="23" applyNumberFormat="1" applyFont="1" applyFill="1" applyBorder="1" applyAlignment="1">
      <alignment horizontal="right" vertical="center"/>
      <protection/>
    </xf>
    <xf numFmtId="202" fontId="29" fillId="3" borderId="29" xfId="23" applyNumberFormat="1" applyFont="1" applyFill="1" applyBorder="1" applyAlignment="1">
      <alignment horizontal="right" vertical="center"/>
      <protection/>
    </xf>
    <xf numFmtId="202" fontId="29" fillId="3" borderId="28" xfId="23" applyNumberFormat="1" applyFont="1" applyFill="1" applyBorder="1" applyAlignment="1">
      <alignment horizontal="right" vertical="center"/>
      <protection/>
    </xf>
    <xf numFmtId="202" fontId="29" fillId="0" borderId="8" xfId="23" applyNumberFormat="1" applyFont="1" applyBorder="1" applyAlignment="1">
      <alignment horizontal="right" vertical="center"/>
      <protection/>
    </xf>
    <xf numFmtId="0" fontId="29" fillId="0" borderId="8" xfId="23" applyFont="1" applyBorder="1">
      <alignment/>
      <protection/>
    </xf>
    <xf numFmtId="0" fontId="29" fillId="0" borderId="0" xfId="23" applyFont="1" applyAlignment="1">
      <alignment vertical="center"/>
      <protection/>
    </xf>
    <xf numFmtId="202" fontId="29" fillId="0" borderId="28" xfId="23" applyNumberFormat="1" applyFont="1" applyBorder="1" applyAlignment="1">
      <alignment horizontal="right" vertical="center"/>
      <protection/>
    </xf>
    <xf numFmtId="202" fontId="29" fillId="3" borderId="35" xfId="23" applyNumberFormat="1" applyFont="1" applyFill="1" applyBorder="1" applyAlignment="1">
      <alignment horizontal="right" vertical="center"/>
      <protection/>
    </xf>
    <xf numFmtId="0" fontId="30" fillId="0" borderId="21" xfId="23" applyFont="1" applyBorder="1" applyAlignment="1">
      <alignment horizontal="centerContinuous" vertical="center"/>
      <protection/>
    </xf>
    <xf numFmtId="0" fontId="29" fillId="0" borderId="8" xfId="23" applyFont="1" applyBorder="1" applyAlignment="1">
      <alignment horizontal="centerContinuous"/>
      <protection/>
    </xf>
    <xf numFmtId="0" fontId="29" fillId="0" borderId="44" xfId="23" applyFont="1" applyBorder="1" applyAlignment="1">
      <alignment vertical="center"/>
      <protection/>
    </xf>
    <xf numFmtId="202" fontId="29" fillId="0" borderId="42" xfId="23" applyNumberFormat="1" applyFont="1" applyBorder="1" applyAlignment="1">
      <alignment horizontal="right" vertical="center"/>
      <protection/>
    </xf>
    <xf numFmtId="202" fontId="29" fillId="0" borderId="45" xfId="23" applyNumberFormat="1" applyFont="1" applyBorder="1" applyAlignment="1">
      <alignment horizontal="right" vertical="center"/>
      <protection/>
    </xf>
    <xf numFmtId="202" fontId="29" fillId="0" borderId="46" xfId="23" applyNumberFormat="1" applyFont="1" applyBorder="1" applyAlignment="1">
      <alignment horizontal="right" vertical="center"/>
      <protection/>
    </xf>
    <xf numFmtId="0" fontId="30" fillId="0" borderId="52" xfId="23" applyFont="1" applyBorder="1">
      <alignment/>
      <protection/>
    </xf>
    <xf numFmtId="0" fontId="30" fillId="0" borderId="53" xfId="23" applyFont="1" applyBorder="1">
      <alignment/>
      <protection/>
    </xf>
    <xf numFmtId="0" fontId="30" fillId="0" borderId="54" xfId="23" applyFont="1" applyBorder="1" applyAlignment="1">
      <alignment vertical="center"/>
      <protection/>
    </xf>
    <xf numFmtId="202" fontId="30" fillId="0" borderId="56" xfId="23" applyNumberFormat="1" applyFont="1" applyBorder="1" applyAlignment="1">
      <alignment horizontal="right" vertical="center"/>
      <protection/>
    </xf>
    <xf numFmtId="202" fontId="30" fillId="0" borderId="57" xfId="23" applyNumberFormat="1" applyFont="1" applyBorder="1" applyAlignment="1">
      <alignment horizontal="right" vertical="center"/>
      <protection/>
    </xf>
    <xf numFmtId="202" fontId="30" fillId="0" borderId="58" xfId="23" applyNumberFormat="1" applyFont="1" applyBorder="1" applyAlignment="1">
      <alignment horizontal="right" vertical="center"/>
      <protection/>
    </xf>
    <xf numFmtId="0" fontId="30" fillId="0" borderId="0" xfId="23" applyFont="1">
      <alignment/>
      <protection/>
    </xf>
    <xf numFmtId="0" fontId="30" fillId="0" borderId="21" xfId="23" applyFont="1" applyBorder="1" applyAlignment="1">
      <alignment horizontal="center" vertical="center" textRotation="90"/>
      <protection/>
    </xf>
    <xf numFmtId="0" fontId="30" fillId="0" borderId="10" xfId="23" applyFont="1" applyBorder="1">
      <alignment/>
      <protection/>
    </xf>
    <xf numFmtId="0" fontId="29" fillId="0" borderId="14" xfId="23" applyFont="1" applyBorder="1" applyAlignment="1">
      <alignment vertical="center"/>
      <protection/>
    </xf>
    <xf numFmtId="0" fontId="30" fillId="0" borderId="10" xfId="23" applyFont="1" applyBorder="1" applyAlignment="1">
      <alignment horizontal="center" vertical="center"/>
      <protection/>
    </xf>
    <xf numFmtId="0" fontId="30" fillId="0" borderId="5" xfId="23" applyFont="1" applyBorder="1">
      <alignment/>
      <protection/>
    </xf>
    <xf numFmtId="0" fontId="29" fillId="0" borderId="7" xfId="23" applyFont="1" applyBorder="1" applyAlignment="1">
      <alignment vertical="center"/>
      <protection/>
    </xf>
    <xf numFmtId="202" fontId="29" fillId="3" borderId="42" xfId="23" applyNumberFormat="1" applyFont="1" applyFill="1" applyBorder="1" applyAlignment="1">
      <alignment horizontal="right" vertical="center"/>
      <protection/>
    </xf>
    <xf numFmtId="202" fontId="29" fillId="3" borderId="45" xfId="23" applyNumberFormat="1" applyFont="1" applyFill="1" applyBorder="1" applyAlignment="1">
      <alignment horizontal="right" vertical="center"/>
      <protection/>
    </xf>
    <xf numFmtId="0" fontId="28" fillId="3" borderId="29" xfId="23" applyFill="1" applyBorder="1">
      <alignment/>
      <protection/>
    </xf>
    <xf numFmtId="202" fontId="29" fillId="3" borderId="46" xfId="23" applyNumberFormat="1" applyFont="1" applyFill="1" applyBorder="1" applyAlignment="1">
      <alignment horizontal="right" vertical="center"/>
      <protection/>
    </xf>
    <xf numFmtId="202" fontId="29" fillId="3" borderId="48" xfId="23" applyNumberFormat="1" applyFont="1" applyFill="1" applyBorder="1" applyAlignment="1">
      <alignment horizontal="right" vertical="center"/>
      <protection/>
    </xf>
    <xf numFmtId="0" fontId="30" fillId="0" borderId="50" xfId="23" applyFont="1" applyBorder="1" applyAlignment="1">
      <alignment horizontal="center" vertical="center"/>
      <protection/>
    </xf>
    <xf numFmtId="0" fontId="30" fillId="0" borderId="21" xfId="23" applyFont="1" applyBorder="1" applyAlignment="1">
      <alignment horizontal="center" vertical="center"/>
      <protection/>
    </xf>
    <xf numFmtId="0" fontId="30" fillId="0" borderId="44" xfId="23" applyFont="1" applyBorder="1" applyAlignment="1">
      <alignment vertical="center"/>
      <protection/>
    </xf>
    <xf numFmtId="202" fontId="30" fillId="3" borderId="42" xfId="23" applyNumberFormat="1" applyFont="1" applyFill="1" applyBorder="1" applyAlignment="1">
      <alignment horizontal="right" vertical="center"/>
      <protection/>
    </xf>
    <xf numFmtId="0" fontId="29" fillId="0" borderId="0" xfId="23" applyFont="1" applyBorder="1" applyAlignment="1">
      <alignment vertical="center"/>
      <protection/>
    </xf>
    <xf numFmtId="202" fontId="29" fillId="3" borderId="36" xfId="23" applyNumberFormat="1" applyFont="1" applyFill="1" applyBorder="1" applyAlignment="1">
      <alignment horizontal="right" vertical="center"/>
      <protection/>
    </xf>
    <xf numFmtId="202" fontId="29" fillId="0" borderId="36" xfId="23" applyNumberFormat="1" applyFont="1" applyBorder="1" applyAlignment="1">
      <alignment horizontal="right" vertical="center"/>
      <protection/>
    </xf>
    <xf numFmtId="202" fontId="29" fillId="3" borderId="24" xfId="23" applyNumberFormat="1" applyFont="1" applyFill="1" applyBorder="1" applyAlignment="1">
      <alignment horizontal="right" vertical="center"/>
      <protection/>
    </xf>
    <xf numFmtId="202" fontId="29" fillId="0" borderId="39" xfId="23" applyNumberFormat="1" applyFont="1" applyBorder="1" applyAlignment="1">
      <alignment horizontal="right" vertical="center"/>
      <protection/>
    </xf>
    <xf numFmtId="202" fontId="29" fillId="0" borderId="24" xfId="23" applyNumberFormat="1" applyFont="1" applyBorder="1" applyAlignment="1">
      <alignment horizontal="right" vertical="center"/>
      <protection/>
    </xf>
    <xf numFmtId="0" fontId="30" fillId="0" borderId="52" xfId="23" applyFont="1" applyBorder="1" applyAlignment="1">
      <alignment horizontal="center" vertical="center"/>
      <protection/>
    </xf>
    <xf numFmtId="0" fontId="29" fillId="0" borderId="53" xfId="23" applyFont="1" applyBorder="1">
      <alignment/>
      <protection/>
    </xf>
    <xf numFmtId="0" fontId="29" fillId="0" borderId="60" xfId="23" applyFont="1" applyBorder="1" applyAlignment="1">
      <alignment vertical="center"/>
      <protection/>
    </xf>
    <xf numFmtId="0" fontId="30" fillId="0" borderId="21" xfId="23" applyFont="1" applyBorder="1">
      <alignment/>
      <protection/>
    </xf>
    <xf numFmtId="0" fontId="30" fillId="0" borderId="8" xfId="23" applyFont="1" applyBorder="1">
      <alignment/>
      <protection/>
    </xf>
    <xf numFmtId="0" fontId="30" fillId="0" borderId="63" xfId="23" applyFont="1" applyBorder="1" applyAlignment="1">
      <alignment vertical="center"/>
      <protection/>
    </xf>
    <xf numFmtId="202" fontId="30" fillId="3" borderId="56" xfId="23" applyNumberFormat="1" applyFont="1" applyFill="1" applyBorder="1" applyAlignment="1">
      <alignment horizontal="right" vertical="center"/>
      <protection/>
    </xf>
    <xf numFmtId="202" fontId="30" fillId="3" borderId="64" xfId="23" applyNumberFormat="1" applyFont="1" applyFill="1" applyBorder="1" applyAlignment="1">
      <alignment horizontal="right" vertical="center"/>
      <protection/>
    </xf>
    <xf numFmtId="202" fontId="30" fillId="0" borderId="64" xfId="23" applyNumberFormat="1" applyFont="1" applyBorder="1" applyAlignment="1">
      <alignment horizontal="right" vertical="center"/>
      <protection/>
    </xf>
    <xf numFmtId="202" fontId="30" fillId="0" borderId="54" xfId="23" applyNumberFormat="1" applyFont="1" applyBorder="1" applyAlignment="1">
      <alignment horizontal="right" vertical="center"/>
      <protection/>
    </xf>
    <xf numFmtId="0" fontId="29" fillId="0" borderId="14" xfId="23" applyFont="1" applyBorder="1" applyAlignment="1">
      <alignment vertical="center"/>
      <protection/>
    </xf>
    <xf numFmtId="0" fontId="30" fillId="0" borderId="0" xfId="23" applyFont="1" applyAlignment="1">
      <alignment horizontal="centerContinuous"/>
      <protection/>
    </xf>
    <xf numFmtId="0" fontId="11" fillId="0" borderId="0" xfId="23" applyFont="1" applyBorder="1">
      <alignment/>
      <protection/>
    </xf>
    <xf numFmtId="202" fontId="29" fillId="3" borderId="9" xfId="23" applyNumberFormat="1" applyFont="1" applyFill="1" applyBorder="1" applyAlignment="1">
      <alignment horizontal="right" vertical="center"/>
      <protection/>
    </xf>
    <xf numFmtId="202" fontId="29" fillId="3" borderId="1" xfId="23" applyNumberFormat="1" applyFont="1" applyFill="1" applyBorder="1" applyAlignment="1">
      <alignment horizontal="right" vertical="center"/>
      <protection/>
    </xf>
    <xf numFmtId="202" fontId="29" fillId="3" borderId="65" xfId="23" applyNumberFormat="1" applyFont="1" applyFill="1" applyBorder="1" applyAlignment="1">
      <alignment horizontal="right" vertical="center"/>
      <protection/>
    </xf>
    <xf numFmtId="202" fontId="29" fillId="3" borderId="41" xfId="23" applyNumberFormat="1" applyFont="1" applyFill="1" applyBorder="1" applyAlignment="1">
      <alignment horizontal="right" vertical="center"/>
      <protection/>
    </xf>
    <xf numFmtId="202" fontId="29" fillId="3" borderId="66" xfId="23" applyNumberFormat="1" applyFont="1" applyFill="1" applyBorder="1" applyAlignment="1">
      <alignment horizontal="right" vertical="center"/>
      <protection/>
    </xf>
    <xf numFmtId="202" fontId="29" fillId="3" borderId="4" xfId="23" applyNumberFormat="1" applyFont="1" applyFill="1" applyBorder="1" applyAlignment="1">
      <alignment horizontal="right" vertical="center"/>
      <protection/>
    </xf>
    <xf numFmtId="202" fontId="29" fillId="3" borderId="67" xfId="23" applyNumberFormat="1" applyFont="1" applyFill="1" applyBorder="1" applyAlignment="1">
      <alignment horizontal="right" vertical="center"/>
      <protection/>
    </xf>
    <xf numFmtId="202" fontId="34" fillId="0" borderId="29" xfId="23" applyNumberFormat="1" applyFont="1" applyBorder="1" applyAlignment="1">
      <alignment horizontal="right" vertical="center"/>
      <protection/>
    </xf>
    <xf numFmtId="202" fontId="29" fillId="0" borderId="66" xfId="23" applyNumberFormat="1" applyFont="1" applyBorder="1" applyAlignment="1">
      <alignment horizontal="right" vertical="center"/>
      <protection/>
    </xf>
    <xf numFmtId="202" fontId="29" fillId="3" borderId="82" xfId="23" applyNumberFormat="1" applyFont="1" applyFill="1" applyBorder="1" applyAlignment="1">
      <alignment horizontal="right" vertical="center"/>
      <protection/>
    </xf>
    <xf numFmtId="202" fontId="29" fillId="0" borderId="38" xfId="23" applyNumberFormat="1" applyFont="1" applyBorder="1" applyAlignment="1">
      <alignment horizontal="right" vertical="center"/>
      <protection/>
    </xf>
    <xf numFmtId="202" fontId="29" fillId="0" borderId="35" xfId="23" applyNumberFormat="1" applyFont="1" applyBorder="1" applyAlignment="1">
      <alignment horizontal="right" vertical="center"/>
      <protection/>
    </xf>
    <xf numFmtId="202" fontId="29" fillId="0" borderId="47" xfId="23" applyNumberFormat="1" applyFont="1" applyBorder="1" applyAlignment="1">
      <alignment horizontal="right" vertical="center"/>
      <protection/>
    </xf>
    <xf numFmtId="202" fontId="29" fillId="0" borderId="48" xfId="23" applyNumberFormat="1" applyFont="1" applyBorder="1" applyAlignment="1">
      <alignment horizontal="right" vertical="center"/>
      <protection/>
    </xf>
    <xf numFmtId="0" fontId="29" fillId="0" borderId="11" xfId="23" applyFont="1" applyBorder="1" applyAlignment="1">
      <alignment vertical="center"/>
      <protection/>
    </xf>
    <xf numFmtId="202" fontId="29" fillId="0" borderId="69" xfId="23" applyNumberFormat="1" applyFont="1" applyBorder="1" applyAlignment="1">
      <alignment horizontal="right" vertical="center"/>
      <protection/>
    </xf>
    <xf numFmtId="202" fontId="29" fillId="3" borderId="69" xfId="23" applyNumberFormat="1" applyFont="1" applyFill="1" applyBorder="1" applyAlignment="1">
      <alignment horizontal="right" vertical="center"/>
      <protection/>
    </xf>
    <xf numFmtId="202" fontId="34" fillId="0" borderId="36" xfId="23" applyNumberFormat="1" applyFont="1" applyBorder="1" applyAlignment="1">
      <alignment horizontal="right" vertical="center"/>
      <protection/>
    </xf>
    <xf numFmtId="0" fontId="11" fillId="0" borderId="21" xfId="23" applyFont="1" applyBorder="1">
      <alignment/>
      <protection/>
    </xf>
    <xf numFmtId="0" fontId="29" fillId="0" borderId="70" xfId="23" applyFont="1" applyBorder="1" applyAlignment="1">
      <alignment vertical="center"/>
      <protection/>
    </xf>
    <xf numFmtId="202" fontId="29" fillId="3" borderId="72" xfId="23" applyNumberFormat="1" applyFont="1" applyFill="1" applyBorder="1" applyAlignment="1">
      <alignment horizontal="right" vertical="center"/>
      <protection/>
    </xf>
    <xf numFmtId="202" fontId="29" fillId="3" borderId="73" xfId="23" applyNumberFormat="1" applyFont="1" applyFill="1" applyBorder="1" applyAlignment="1">
      <alignment horizontal="right" vertical="center"/>
      <protection/>
    </xf>
    <xf numFmtId="202" fontId="29" fillId="3" borderId="74" xfId="23" applyNumberFormat="1" applyFont="1" applyFill="1" applyBorder="1" applyAlignment="1">
      <alignment horizontal="right" vertical="center"/>
      <protection/>
    </xf>
    <xf numFmtId="0" fontId="29" fillId="0" borderId="0" xfId="23" applyFont="1" applyBorder="1">
      <alignment/>
      <protection/>
    </xf>
    <xf numFmtId="0" fontId="29" fillId="0" borderId="12" xfId="23" applyFont="1" applyBorder="1" applyAlignment="1">
      <alignment vertical="center"/>
      <protection/>
    </xf>
    <xf numFmtId="202" fontId="29" fillId="0" borderId="76" xfId="23" applyNumberFormat="1" applyFont="1" applyBorder="1" applyAlignment="1">
      <alignment horizontal="right" vertical="center"/>
      <protection/>
    </xf>
    <xf numFmtId="0" fontId="11" fillId="0" borderId="15" xfId="23" applyFont="1" applyBorder="1">
      <alignment/>
      <protection/>
    </xf>
    <xf numFmtId="0" fontId="31" fillId="0" borderId="16" xfId="23" applyFont="1" applyBorder="1" applyAlignment="1">
      <alignment horizontal="center"/>
      <protection/>
    </xf>
    <xf numFmtId="0" fontId="11" fillId="3" borderId="16" xfId="23" applyFont="1" applyFill="1" applyBorder="1">
      <alignment/>
      <protection/>
    </xf>
    <xf numFmtId="203" fontId="29" fillId="0" borderId="16" xfId="23" applyNumberFormat="1" applyFont="1" applyBorder="1">
      <alignment/>
      <protection/>
    </xf>
    <xf numFmtId="0" fontId="29" fillId="0" borderId="16" xfId="23" applyFont="1" applyFill="1" applyBorder="1" applyAlignment="1">
      <alignment horizontal="right"/>
      <protection/>
    </xf>
    <xf numFmtId="203" fontId="29" fillId="0" borderId="16" xfId="23" applyNumberFormat="1" applyFont="1" applyFill="1" applyBorder="1">
      <alignment/>
      <protection/>
    </xf>
    <xf numFmtId="203" fontId="29" fillId="0" borderId="16" xfId="23" applyNumberFormat="1" applyFont="1" applyBorder="1" applyAlignment="1">
      <alignment horizontal="center"/>
      <protection/>
    </xf>
    <xf numFmtId="203" fontId="11" fillId="0" borderId="16" xfId="23" applyNumberFormat="1" applyFont="1" applyBorder="1">
      <alignment/>
      <protection/>
    </xf>
    <xf numFmtId="203" fontId="11" fillId="0" borderId="19" xfId="23" applyNumberFormat="1" applyFont="1" applyBorder="1">
      <alignment/>
      <protection/>
    </xf>
    <xf numFmtId="0" fontId="31" fillId="0" borderId="16" xfId="23" applyFont="1" applyBorder="1" applyProtection="1">
      <alignment/>
      <protection/>
    </xf>
    <xf numFmtId="0" fontId="36" fillId="0" borderId="0" xfId="23" applyFont="1" applyBorder="1" applyAlignment="1">
      <alignment horizontal="right"/>
      <protection/>
    </xf>
    <xf numFmtId="14" fontId="36" fillId="0" borderId="0" xfId="23" applyNumberFormat="1" applyFont="1" applyBorder="1" applyAlignment="1" applyProtection="1">
      <alignment horizontal="centerContinuous"/>
      <protection locked="0"/>
    </xf>
    <xf numFmtId="0" fontId="31" fillId="0" borderId="0" xfId="23" applyFont="1" applyAlignment="1">
      <alignment horizontal="centerContinuous"/>
      <protection/>
    </xf>
    <xf numFmtId="0" fontId="31" fillId="0" borderId="77" xfId="23" applyFont="1" applyBorder="1">
      <alignment/>
      <protection/>
    </xf>
    <xf numFmtId="0" fontId="11" fillId="0" borderId="52" xfId="23" applyFont="1" applyBorder="1">
      <alignment/>
      <protection/>
    </xf>
    <xf numFmtId="0" fontId="11" fillId="0" borderId="78" xfId="23" applyFont="1" applyBorder="1">
      <alignment/>
      <protection/>
    </xf>
    <xf numFmtId="0" fontId="31" fillId="0" borderId="78" xfId="23" applyFont="1" applyBorder="1" applyAlignment="1">
      <alignment horizontal="center"/>
      <protection/>
    </xf>
    <xf numFmtId="203" fontId="11" fillId="0" borderId="78" xfId="23" applyNumberFormat="1" applyFont="1" applyFill="1" applyBorder="1">
      <alignment/>
      <protection/>
    </xf>
    <xf numFmtId="203" fontId="11" fillId="0" borderId="78" xfId="23" applyNumberFormat="1" applyFont="1" applyBorder="1" applyAlignment="1">
      <alignment horizontal="right"/>
      <protection/>
    </xf>
    <xf numFmtId="203" fontId="29" fillId="0" borderId="78" xfId="23" applyNumberFormat="1" applyFont="1" applyFill="1" applyBorder="1">
      <alignment/>
      <protection/>
    </xf>
    <xf numFmtId="0" fontId="28" fillId="0" borderId="78" xfId="23" applyBorder="1">
      <alignment/>
      <protection/>
    </xf>
    <xf numFmtId="203" fontId="11" fillId="0" borderId="78" xfId="23" applyNumberFormat="1" applyFont="1" applyBorder="1">
      <alignment/>
      <protection/>
    </xf>
    <xf numFmtId="203" fontId="11" fillId="0" borderId="53" xfId="23" applyNumberFormat="1" applyFont="1" applyBorder="1">
      <alignment/>
      <protection/>
    </xf>
    <xf numFmtId="0" fontId="29" fillId="0" borderId="78" xfId="23" applyFont="1" applyBorder="1">
      <alignment/>
      <protection/>
    </xf>
    <xf numFmtId="203" fontId="29" fillId="0" borderId="78" xfId="23" applyNumberFormat="1" applyFont="1" applyBorder="1" applyAlignment="1">
      <alignment horizontal="right"/>
      <protection/>
    </xf>
    <xf numFmtId="0" fontId="31" fillId="0" borderId="78" xfId="23" applyFont="1" applyBorder="1">
      <alignment/>
      <protection/>
    </xf>
    <xf numFmtId="0" fontId="31" fillId="0" borderId="80" xfId="23" applyFont="1" applyBorder="1">
      <alignment/>
      <protection/>
    </xf>
    <xf numFmtId="0" fontId="8" fillId="0" borderId="0" xfId="0" applyFont="1" applyAlignment="1">
      <alignment horizontal="centerContinuous"/>
    </xf>
    <xf numFmtId="204" fontId="2" fillId="0" borderId="0" xfId="0" applyNumberFormat="1" applyFont="1" applyAlignment="1">
      <alignment horizontal="right"/>
    </xf>
    <xf numFmtId="0" fontId="0" fillId="0" borderId="0" xfId="0" applyAlignment="1">
      <alignment/>
    </xf>
    <xf numFmtId="0" fontId="10" fillId="0" borderId="0" xfId="0" applyFont="1" applyAlignment="1">
      <alignment horizontal="right"/>
    </xf>
    <xf numFmtId="204" fontId="0" fillId="0" borderId="0" xfId="0" applyNumberFormat="1" applyAlignment="1">
      <alignment horizontal="right"/>
    </xf>
    <xf numFmtId="0" fontId="10" fillId="0" borderId="0" xfId="0" applyFont="1" applyAlignment="1">
      <alignment/>
    </xf>
    <xf numFmtId="0" fontId="14" fillId="0" borderId="0" xfId="0" applyFont="1" applyAlignment="1">
      <alignment horizontal="centerContinuous"/>
    </xf>
    <xf numFmtId="204" fontId="1" fillId="0" borderId="0" xfId="0" applyNumberFormat="1" applyFont="1" applyAlignment="1">
      <alignment horizontal="centerContinuous"/>
    </xf>
    <xf numFmtId="0" fontId="1" fillId="0" borderId="0" xfId="0" applyFont="1" applyAlignment="1">
      <alignment/>
    </xf>
    <xf numFmtId="0" fontId="14" fillId="0" borderId="0" xfId="0" applyFont="1" applyAlignment="1">
      <alignment horizontal="left"/>
    </xf>
    <xf numFmtId="204" fontId="37" fillId="0" borderId="0" xfId="0" applyNumberFormat="1" applyFont="1" applyAlignment="1">
      <alignment horizontal="centerContinuous"/>
    </xf>
    <xf numFmtId="0" fontId="37" fillId="0" borderId="0" xfId="0" applyFont="1" applyAlignment="1">
      <alignment/>
    </xf>
    <xf numFmtId="0" fontId="12" fillId="0" borderId="0" xfId="0" applyFont="1" applyAlignment="1">
      <alignment/>
    </xf>
    <xf numFmtId="204" fontId="0" fillId="0" borderId="0" xfId="0" applyNumberFormat="1" applyAlignment="1">
      <alignment/>
    </xf>
    <xf numFmtId="0" fontId="2" fillId="0" borderId="19" xfId="0" applyFont="1" applyBorder="1" applyAlignment="1">
      <alignment/>
    </xf>
    <xf numFmtId="0" fontId="2" fillId="0" borderId="19" xfId="0" applyFont="1" applyBorder="1" applyAlignment="1">
      <alignment horizontal="right"/>
    </xf>
    <xf numFmtId="204" fontId="2" fillId="0" borderId="18" xfId="0" applyNumberFormat="1" applyFont="1" applyBorder="1" applyAlignment="1">
      <alignment horizontal="right"/>
    </xf>
    <xf numFmtId="0" fontId="2" fillId="0" borderId="8" xfId="0" applyFont="1" applyBorder="1" applyAlignment="1">
      <alignment/>
    </xf>
    <xf numFmtId="0" fontId="2" fillId="0" borderId="8" xfId="0" applyFont="1" applyBorder="1" applyAlignment="1">
      <alignment horizontal="centerContinuous"/>
    </xf>
    <xf numFmtId="204" fontId="2" fillId="0" borderId="14" xfId="0" applyNumberFormat="1" applyFont="1" applyBorder="1" applyAlignment="1">
      <alignment horizontal="center"/>
    </xf>
    <xf numFmtId="0" fontId="2" fillId="0" borderId="53" xfId="0" applyFont="1" applyBorder="1" applyAlignment="1">
      <alignment horizontal="centerContinuous"/>
    </xf>
    <xf numFmtId="0" fontId="2" fillId="0" borderId="53" xfId="0" applyFont="1" applyBorder="1" applyAlignment="1">
      <alignment horizontal="center"/>
    </xf>
    <xf numFmtId="204" fontId="2" fillId="0" borderId="79" xfId="0" applyNumberFormat="1" applyFont="1" applyBorder="1" applyAlignment="1">
      <alignment horizontal="right"/>
    </xf>
    <xf numFmtId="205" fontId="2" fillId="0" borderId="8" xfId="0" applyNumberFormat="1" applyFont="1" applyBorder="1" applyAlignment="1">
      <alignment horizontal="right"/>
    </xf>
    <xf numFmtId="206" fontId="2" fillId="0" borderId="14" xfId="0" applyNumberFormat="1" applyFont="1" applyBorder="1" applyAlignment="1">
      <alignment horizontal="right"/>
    </xf>
    <xf numFmtId="206" fontId="2" fillId="0" borderId="12" xfId="0" applyNumberFormat="1" applyFont="1" applyBorder="1" applyAlignment="1">
      <alignment horizontal="right"/>
    </xf>
    <xf numFmtId="0" fontId="2" fillId="0" borderId="1" xfId="0" applyFont="1" applyBorder="1" applyAlignment="1">
      <alignment/>
    </xf>
    <xf numFmtId="205" fontId="2" fillId="0" borderId="2" xfId="0" applyNumberFormat="1" applyFont="1" applyBorder="1" applyAlignment="1">
      <alignment horizontal="right"/>
    </xf>
    <xf numFmtId="0" fontId="2" fillId="0" borderId="4" xfId="0" applyFont="1" applyBorder="1" applyAlignment="1">
      <alignment/>
    </xf>
    <xf numFmtId="205" fontId="2" fillId="0" borderId="4" xfId="0" applyNumberFormat="1" applyFont="1" applyBorder="1" applyAlignment="1">
      <alignment horizontal="right"/>
    </xf>
    <xf numFmtId="0" fontId="2" fillId="0" borderId="4" xfId="0" applyFont="1" applyBorder="1" applyAlignment="1">
      <alignment horizontal="centerContinuous"/>
    </xf>
    <xf numFmtId="0" fontId="2" fillId="0" borderId="1" xfId="0" applyFont="1" applyBorder="1" applyAlignment="1">
      <alignment horizontal="centerContinuous"/>
    </xf>
    <xf numFmtId="205" fontId="2" fillId="0" borderId="1" xfId="0" applyNumberFormat="1" applyFont="1" applyBorder="1" applyAlignment="1">
      <alignment horizontal="right"/>
    </xf>
    <xf numFmtId="205" fontId="2" fillId="0" borderId="0" xfId="0" applyNumberFormat="1" applyFont="1" applyBorder="1" applyAlignment="1">
      <alignment horizontal="right"/>
    </xf>
    <xf numFmtId="206" fontId="2" fillId="0" borderId="0" xfId="0" applyNumberFormat="1" applyFont="1" applyBorder="1" applyAlignment="1">
      <alignment horizontal="right"/>
    </xf>
    <xf numFmtId="0" fontId="2" fillId="0" borderId="0" xfId="0" applyFont="1" applyBorder="1" applyAlignment="1">
      <alignment horizontal="right"/>
    </xf>
    <xf numFmtId="204" fontId="2" fillId="0" borderId="0" xfId="0" applyNumberFormat="1" applyFont="1" applyBorder="1" applyAlignment="1">
      <alignment horizontal="right"/>
    </xf>
    <xf numFmtId="0" fontId="23" fillId="0" borderId="0" xfId="0" applyFont="1" applyAlignment="1">
      <alignment horizontal="centerContinuous"/>
    </xf>
    <xf numFmtId="0" fontId="23" fillId="0" borderId="0" xfId="0" applyFont="1" applyAlignment="1">
      <alignment horizontal="left"/>
    </xf>
    <xf numFmtId="0" fontId="23" fillId="0" borderId="0" xfId="0" applyFont="1" applyAlignment="1">
      <alignment/>
    </xf>
    <xf numFmtId="0" fontId="23" fillId="0" borderId="0" xfId="0" applyFont="1" applyAlignment="1">
      <alignment horizontal="right"/>
    </xf>
    <xf numFmtId="0" fontId="23" fillId="0" borderId="19" xfId="0" applyFont="1" applyBorder="1" applyAlignment="1">
      <alignment/>
    </xf>
    <xf numFmtId="0" fontId="23" fillId="0" borderId="17" xfId="0" applyFont="1" applyBorder="1" applyAlignment="1">
      <alignment/>
    </xf>
    <xf numFmtId="0" fontId="23" fillId="0" borderId="17" xfId="0" applyFont="1" applyBorder="1" applyAlignment="1">
      <alignment horizontal="right"/>
    </xf>
    <xf numFmtId="0" fontId="2" fillId="0" borderId="18" xfId="0" applyFont="1" applyBorder="1" applyAlignment="1">
      <alignment horizontal="right"/>
    </xf>
    <xf numFmtId="0" fontId="2" fillId="0" borderId="10" xfId="0" applyFont="1" applyBorder="1" applyAlignment="1">
      <alignment horizontal="center"/>
    </xf>
    <xf numFmtId="0" fontId="2" fillId="0" borderId="14" xfId="0" applyFont="1" applyBorder="1" applyAlignment="1">
      <alignment horizontal="center"/>
    </xf>
    <xf numFmtId="0" fontId="2" fillId="0" borderId="78" xfId="0" applyFont="1" applyBorder="1" applyAlignment="1">
      <alignment horizontal="centerContinuous"/>
    </xf>
    <xf numFmtId="0" fontId="2" fillId="0" borderId="83" xfId="0" applyFont="1" applyBorder="1" applyAlignment="1">
      <alignment horizontal="center"/>
    </xf>
    <xf numFmtId="0" fontId="2" fillId="0" borderId="79" xfId="0" applyFont="1" applyBorder="1" applyAlignment="1">
      <alignment horizontal="centerContinuous"/>
    </xf>
    <xf numFmtId="0" fontId="2" fillId="0" borderId="0" xfId="0" applyNumberFormat="1" applyFont="1" applyBorder="1" applyAlignment="1">
      <alignment horizontal="center"/>
    </xf>
    <xf numFmtId="207" fontId="2" fillId="0" borderId="10" xfId="0" applyNumberFormat="1" applyFont="1" applyBorder="1" applyAlignment="1">
      <alignment horizontal="center"/>
    </xf>
    <xf numFmtId="208" fontId="2" fillId="0" borderId="0" xfId="0" applyNumberFormat="1" applyFont="1" applyAlignment="1">
      <alignment horizontal="center"/>
    </xf>
    <xf numFmtId="0" fontId="2" fillId="0" borderId="10" xfId="0" applyNumberFormat="1" applyFont="1" applyBorder="1" applyAlignment="1">
      <alignment horizontal="center"/>
    </xf>
    <xf numFmtId="209" fontId="2" fillId="0" borderId="0" xfId="0" applyNumberFormat="1" applyFont="1" applyAlignment="1">
      <alignment horizontal="center"/>
    </xf>
    <xf numFmtId="208" fontId="2" fillId="0" borderId="14" xfId="0" applyNumberFormat="1" applyFont="1" applyBorder="1" applyAlignment="1">
      <alignment horizontal="center"/>
    </xf>
    <xf numFmtId="208" fontId="2" fillId="0" borderId="0" xfId="0" applyNumberFormat="1" applyFont="1" applyBorder="1" applyAlignment="1">
      <alignment horizontal="center"/>
    </xf>
    <xf numFmtId="210" fontId="2" fillId="0" borderId="0" xfId="0" applyNumberFormat="1" applyFont="1" applyAlignment="1">
      <alignment/>
    </xf>
    <xf numFmtId="0" fontId="11" fillId="0" borderId="0" xfId="0" applyFont="1" applyAlignment="1">
      <alignment/>
    </xf>
    <xf numFmtId="0" fontId="11" fillId="0" borderId="0" xfId="0" applyFont="1" applyAlignment="1">
      <alignment horizontal="right"/>
    </xf>
    <xf numFmtId="0" fontId="37" fillId="0" borderId="0" xfId="0" applyFont="1" applyAlignment="1">
      <alignment/>
    </xf>
    <xf numFmtId="0" fontId="0" fillId="0" borderId="0" xfId="0" applyAlignment="1">
      <alignment horizontal="right"/>
    </xf>
    <xf numFmtId="0" fontId="2" fillId="0" borderId="0" xfId="0" applyFont="1" applyBorder="1" applyAlignment="1">
      <alignment horizontal="center" vertical="center"/>
    </xf>
    <xf numFmtId="0" fontId="2" fillId="0" borderId="0" xfId="0" applyFont="1" applyFill="1" applyBorder="1" applyAlignment="1">
      <alignment horizontal="center"/>
    </xf>
    <xf numFmtId="170" fontId="2" fillId="0" borderId="0" xfId="0" applyNumberFormat="1" applyFont="1" applyFill="1" applyBorder="1" applyAlignment="1">
      <alignment/>
    </xf>
    <xf numFmtId="170" fontId="2" fillId="0" borderId="0" xfId="0" applyNumberFormat="1" applyFont="1" applyFill="1" applyBorder="1" applyAlignment="1">
      <alignment horizontal="right"/>
    </xf>
    <xf numFmtId="0" fontId="41" fillId="0" borderId="0" xfId="20" applyNumberFormat="1" applyFont="1" applyBorder="1" applyAlignment="1">
      <alignment vertical="center" wrapText="1"/>
      <protection/>
    </xf>
    <xf numFmtId="0" fontId="0" fillId="0" borderId="0" xfId="0" applyFont="1" applyAlignment="1">
      <alignment/>
    </xf>
    <xf numFmtId="0" fontId="0" fillId="0" borderId="0" xfId="0" applyFont="1" applyBorder="1" applyAlignment="1">
      <alignment horizontal="center" vertical="center"/>
    </xf>
    <xf numFmtId="0" fontId="0" fillId="0" borderId="0" xfId="0" applyFont="1" applyBorder="1" applyAlignment="1">
      <alignment horizontal="center"/>
    </xf>
    <xf numFmtId="208" fontId="0" fillId="0" borderId="0" xfId="0" applyNumberFormat="1" applyFont="1" applyBorder="1" applyAlignment="1">
      <alignment/>
    </xf>
    <xf numFmtId="0" fontId="0" fillId="0" borderId="0" xfId="0" applyFont="1" applyFill="1" applyBorder="1" applyAlignment="1">
      <alignment horizontal="center"/>
    </xf>
    <xf numFmtId="0" fontId="0" fillId="0" borderId="0" xfId="0" applyBorder="1" applyAlignment="1">
      <alignment/>
    </xf>
    <xf numFmtId="170" fontId="2" fillId="0" borderId="0" xfId="0" applyNumberFormat="1" applyFont="1" applyBorder="1" applyAlignment="1">
      <alignment horizontal="center"/>
    </xf>
    <xf numFmtId="170" fontId="2" fillId="0" borderId="0" xfId="0" applyNumberFormat="1" applyFont="1" applyFill="1" applyBorder="1" applyAlignment="1">
      <alignment horizontal="center"/>
    </xf>
    <xf numFmtId="49" fontId="1" fillId="0" borderId="0" xfId="0" applyNumberFormat="1" applyFont="1" applyAlignment="1">
      <alignment horizontal="centerContinuous"/>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6" xfId="0" applyFont="1" applyBorder="1" applyAlignment="1">
      <alignment horizontal="center" vertical="center"/>
    </xf>
    <xf numFmtId="0" fontId="0" fillId="0" borderId="0" xfId="0" applyFont="1" applyAlignment="1">
      <alignment horizontal="centerContinuous"/>
    </xf>
    <xf numFmtId="0" fontId="0" fillId="0" borderId="0" xfId="0" applyFont="1" applyAlignment="1">
      <alignment/>
    </xf>
    <xf numFmtId="0" fontId="2" fillId="0" borderId="8" xfId="0" applyFont="1" applyBorder="1" applyAlignment="1">
      <alignment/>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3" fillId="0" borderId="4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14" xfId="0" applyFont="1" applyBorder="1" applyAlignment="1">
      <alignment horizontal="right" vertical="center" wrapText="1"/>
    </xf>
    <xf numFmtId="0" fontId="23" fillId="0" borderId="0" xfId="0" applyFont="1" applyBorder="1" applyAlignment="1">
      <alignment horizontal="right" vertical="center" wrapText="1"/>
    </xf>
    <xf numFmtId="3" fontId="2" fillId="0" borderId="8" xfId="0" applyNumberFormat="1" applyFont="1" applyBorder="1" applyAlignment="1">
      <alignment/>
    </xf>
    <xf numFmtId="0" fontId="23" fillId="0" borderId="8" xfId="0" applyFont="1" applyBorder="1" applyAlignment="1">
      <alignment/>
    </xf>
    <xf numFmtId="0" fontId="2" fillId="0" borderId="8" xfId="0" applyFont="1" applyBorder="1" applyAlignment="1">
      <alignment wrapText="1"/>
    </xf>
    <xf numFmtId="0" fontId="27" fillId="0" borderId="0" xfId="24" applyFont="1" applyAlignment="1">
      <alignment horizontal="centerContinuous"/>
      <protection/>
    </xf>
    <xf numFmtId="0" fontId="8" fillId="0" borderId="0" xfId="24" applyFont="1" applyAlignment="1">
      <alignment horizontal="centerContinuous"/>
      <protection/>
    </xf>
    <xf numFmtId="0" fontId="27" fillId="0" borderId="0" xfId="24" applyFont="1">
      <alignment/>
      <protection/>
    </xf>
    <xf numFmtId="0" fontId="27" fillId="0" borderId="18" xfId="24" applyFont="1" applyBorder="1">
      <alignment/>
      <protection/>
    </xf>
    <xf numFmtId="0" fontId="27" fillId="0" borderId="17" xfId="24" applyFont="1" applyBorder="1" applyAlignment="1">
      <alignment vertical="center"/>
      <protection/>
    </xf>
    <xf numFmtId="0" fontId="27" fillId="0" borderId="16" xfId="24" applyFont="1" applyBorder="1">
      <alignment/>
      <protection/>
    </xf>
    <xf numFmtId="0" fontId="27" fillId="0" borderId="19" xfId="24" applyFont="1" applyBorder="1">
      <alignment/>
      <protection/>
    </xf>
    <xf numFmtId="0" fontId="2" fillId="0" borderId="16" xfId="0" applyFont="1" applyBorder="1" applyAlignment="1">
      <alignment/>
    </xf>
    <xf numFmtId="0" fontId="27" fillId="0" borderId="19" xfId="24" applyFont="1" applyBorder="1" applyAlignment="1">
      <alignment horizontal="centerContinuous"/>
      <protection/>
    </xf>
    <xf numFmtId="0" fontId="47" fillId="0" borderId="19" xfId="24" applyFont="1" applyBorder="1" applyAlignment="1">
      <alignment horizontal="center"/>
      <protection/>
    </xf>
    <xf numFmtId="0" fontId="27" fillId="0" borderId="20" xfId="24" applyFont="1" applyBorder="1">
      <alignment/>
      <protection/>
    </xf>
    <xf numFmtId="0" fontId="27" fillId="0" borderId="14" xfId="24" applyFont="1" applyBorder="1" applyAlignment="1">
      <alignment/>
      <protection/>
    </xf>
    <xf numFmtId="0" fontId="27" fillId="0" borderId="10" xfId="24" applyFont="1" applyBorder="1" applyAlignment="1">
      <alignment vertical="center"/>
      <protection/>
    </xf>
    <xf numFmtId="0" fontId="48" fillId="0" borderId="22" xfId="24" applyFont="1" applyBorder="1" applyAlignment="1">
      <alignment horizontal="centerContinuous"/>
      <protection/>
    </xf>
    <xf numFmtId="0" fontId="27" fillId="0" borderId="23" xfId="24" applyFont="1" applyBorder="1" applyAlignment="1">
      <alignment horizontal="centerContinuous"/>
      <protection/>
    </xf>
    <xf numFmtId="0" fontId="48" fillId="0" borderId="23" xfId="24" applyFont="1" applyBorder="1" applyAlignment="1">
      <alignment horizontal="centerContinuous"/>
      <protection/>
    </xf>
    <xf numFmtId="0" fontId="48" fillId="0" borderId="0" xfId="24" applyFont="1" applyBorder="1" applyAlignment="1">
      <alignment horizontal="centerContinuous"/>
      <protection/>
    </xf>
    <xf numFmtId="0" fontId="48" fillId="0" borderId="8" xfId="24" applyFont="1" applyBorder="1" applyAlignment="1">
      <alignment horizontal="centerContinuous"/>
      <protection/>
    </xf>
    <xf numFmtId="0" fontId="0" fillId="0" borderId="0" xfId="24" applyFont="1" applyBorder="1" applyAlignment="1">
      <alignment horizontal="centerContinuous"/>
      <protection/>
    </xf>
    <xf numFmtId="0" fontId="48" fillId="0" borderId="24" xfId="24" applyFont="1" applyBorder="1" applyAlignment="1">
      <alignment horizontal="centerContinuous"/>
      <protection/>
    </xf>
    <xf numFmtId="0" fontId="48" fillId="0" borderId="24" xfId="24" applyFont="1" applyBorder="1" applyAlignment="1">
      <alignment horizontal="center"/>
      <protection/>
    </xf>
    <xf numFmtId="0" fontId="48" fillId="0" borderId="37" xfId="24" applyFont="1" applyBorder="1" applyAlignment="1">
      <alignment horizontal="centerContinuous"/>
      <protection/>
    </xf>
    <xf numFmtId="0" fontId="23" fillId="0" borderId="8" xfId="24" applyFont="1" applyBorder="1" applyAlignment="1">
      <alignment horizontal="center" vertical="center"/>
      <protection/>
    </xf>
    <xf numFmtId="0" fontId="27" fillId="0" borderId="25" xfId="24" applyFont="1" applyBorder="1">
      <alignment/>
      <protection/>
    </xf>
    <xf numFmtId="0" fontId="2" fillId="0" borderId="14" xfId="24" applyFont="1" applyBorder="1" applyAlignment="1">
      <alignment/>
      <protection/>
    </xf>
    <xf numFmtId="0" fontId="27" fillId="0" borderId="10" xfId="24" applyFont="1" applyBorder="1" applyAlignment="1">
      <alignment horizontal="center" vertical="center"/>
      <protection/>
    </xf>
    <xf numFmtId="0" fontId="27" fillId="0" borderId="26" xfId="24" applyFont="1" applyBorder="1" applyAlignment="1">
      <alignment horizontal="center" vertical="center"/>
      <protection/>
    </xf>
    <xf numFmtId="0" fontId="27" fillId="0" borderId="27" xfId="24" applyFont="1" applyBorder="1" applyAlignment="1">
      <alignment horizontal="center" vertical="center"/>
      <protection/>
    </xf>
    <xf numFmtId="0" fontId="27" fillId="0" borderId="28" xfId="24" applyFont="1" applyBorder="1" applyAlignment="1">
      <alignment horizontal="center" vertical="center"/>
      <protection/>
    </xf>
    <xf numFmtId="0" fontId="27" fillId="0" borderId="29" xfId="24" applyFont="1" applyBorder="1" applyAlignment="1">
      <alignment horizontal="center" vertical="center"/>
      <protection/>
    </xf>
    <xf numFmtId="0" fontId="27" fillId="0" borderId="30" xfId="24" applyFont="1" applyBorder="1" applyAlignment="1">
      <alignment vertical="center"/>
      <protection/>
    </xf>
    <xf numFmtId="0" fontId="27" fillId="0" borderId="31" xfId="24" applyFont="1" applyBorder="1" applyAlignment="1">
      <alignment horizontal="center" vertical="center"/>
      <protection/>
    </xf>
    <xf numFmtId="0" fontId="27" fillId="0" borderId="33" xfId="24" applyFont="1" applyBorder="1" applyAlignment="1">
      <alignment horizontal="centerContinuous" vertical="center"/>
      <protection/>
    </xf>
    <xf numFmtId="0" fontId="27" fillId="0" borderId="8" xfId="24" applyFont="1" applyBorder="1" applyAlignment="1">
      <alignment horizontal="center" vertical="center"/>
      <protection/>
    </xf>
    <xf numFmtId="0" fontId="27" fillId="0" borderId="24" xfId="24" applyFont="1" applyBorder="1" applyAlignment="1">
      <alignment horizontal="center" vertical="center"/>
      <protection/>
    </xf>
    <xf numFmtId="0" fontId="48" fillId="0" borderId="81" xfId="24" applyFont="1" applyBorder="1" applyAlignment="1">
      <alignment horizontal="centerContinuous"/>
      <protection/>
    </xf>
    <xf numFmtId="0" fontId="27" fillId="0" borderId="24" xfId="24" applyFont="1" applyBorder="1" applyAlignment="1">
      <alignment horizontal="centerContinuous" vertical="center"/>
      <protection/>
    </xf>
    <xf numFmtId="0" fontId="27" fillId="0" borderId="25" xfId="24" applyFont="1" applyBorder="1" applyAlignment="1">
      <alignment horizontal="center" vertical="center"/>
      <protection/>
    </xf>
    <xf numFmtId="0" fontId="15" fillId="0" borderId="14" xfId="24" applyFont="1" applyBorder="1" applyAlignment="1">
      <alignment horizontal="center"/>
      <protection/>
    </xf>
    <xf numFmtId="0" fontId="27" fillId="0" borderId="35" xfId="24" applyFont="1" applyBorder="1" applyAlignment="1">
      <alignment horizontal="center" vertical="center"/>
      <protection/>
    </xf>
    <xf numFmtId="0" fontId="27" fillId="0" borderId="29" xfId="24" applyFont="1" applyBorder="1" applyAlignment="1">
      <alignment horizontal="centerContinuous" vertical="center"/>
      <protection/>
    </xf>
    <xf numFmtId="0" fontId="27" fillId="0" borderId="8" xfId="24" applyFont="1" applyBorder="1" applyAlignment="1">
      <alignment horizontal="centerContinuous" vertical="center"/>
      <protection/>
    </xf>
    <xf numFmtId="0" fontId="48" fillId="0" borderId="0" xfId="24" applyFont="1" applyBorder="1" applyAlignment="1">
      <alignment horizontal="center" vertical="center"/>
      <protection/>
    </xf>
    <xf numFmtId="0" fontId="27" fillId="0" borderId="10" xfId="24" applyFont="1" applyBorder="1">
      <alignment/>
      <protection/>
    </xf>
    <xf numFmtId="0" fontId="50" fillId="0" borderId="0" xfId="24" applyFont="1" applyBorder="1" applyAlignment="1">
      <alignment horizontal="center" vertical="center"/>
      <protection/>
    </xf>
    <xf numFmtId="0" fontId="27" fillId="0" borderId="14" xfId="0" applyFont="1" applyBorder="1" applyAlignment="1">
      <alignment horizontal="center" vertical="center"/>
    </xf>
    <xf numFmtId="0" fontId="2" fillId="0" borderId="29" xfId="0" applyFont="1" applyBorder="1" applyAlignment="1">
      <alignment/>
    </xf>
    <xf numFmtId="0" fontId="2" fillId="0" borderId="14" xfId="24" applyFont="1" applyBorder="1" applyAlignment="1">
      <alignment horizontal="left"/>
      <protection/>
    </xf>
    <xf numFmtId="0" fontId="27" fillId="0" borderId="14" xfId="24" applyFont="1" applyBorder="1" applyAlignment="1">
      <alignment vertical="center"/>
      <protection/>
    </xf>
    <xf numFmtId="1" fontId="27" fillId="0" borderId="10" xfId="24" applyNumberFormat="1" applyFont="1" applyBorder="1" applyAlignment="1">
      <alignment horizontal="centerContinuous" vertical="center"/>
      <protection/>
    </xf>
    <xf numFmtId="202" fontId="27" fillId="0" borderId="29" xfId="24" applyNumberFormat="1" applyFont="1" applyBorder="1" applyAlignment="1">
      <alignment horizontal="right" vertical="center"/>
      <protection/>
    </xf>
    <xf numFmtId="202" fontId="27" fillId="6" borderId="29" xfId="24" applyNumberFormat="1" applyFont="1" applyFill="1" applyBorder="1" applyAlignment="1">
      <alignment horizontal="right" vertical="center"/>
      <protection/>
    </xf>
    <xf numFmtId="202" fontId="27" fillId="0" borderId="38" xfId="24" applyNumberFormat="1" applyFont="1" applyBorder="1" applyAlignment="1">
      <alignment horizontal="right" vertical="center"/>
      <protection/>
    </xf>
    <xf numFmtId="202" fontId="27" fillId="0" borderId="8" xfId="24" applyNumberFormat="1" applyFont="1" applyBorder="1" applyAlignment="1">
      <alignment horizontal="right" vertical="center"/>
      <protection/>
    </xf>
    <xf numFmtId="202" fontId="27" fillId="6" borderId="28" xfId="24" applyNumberFormat="1" applyFont="1" applyFill="1" applyBorder="1" applyAlignment="1">
      <alignment horizontal="right" vertical="center"/>
      <protection/>
    </xf>
    <xf numFmtId="202" fontId="27" fillId="6" borderId="8" xfId="24" applyNumberFormat="1" applyFont="1" applyFill="1" applyBorder="1" applyAlignment="1">
      <alignment horizontal="right" vertical="center"/>
      <protection/>
    </xf>
    <xf numFmtId="1" fontId="27" fillId="0" borderId="25" xfId="24" applyNumberFormat="1" applyFont="1" applyBorder="1" applyAlignment="1">
      <alignment horizontal="centerContinuous" vertical="center"/>
      <protection/>
    </xf>
    <xf numFmtId="202" fontId="27" fillId="0" borderId="35" xfId="24" applyNumberFormat="1" applyFont="1" applyBorder="1" applyAlignment="1">
      <alignment horizontal="right" vertical="center"/>
      <protection/>
    </xf>
    <xf numFmtId="202" fontId="27" fillId="0" borderId="8" xfId="21" applyNumberFormat="1" applyFont="1" applyBorder="1" applyAlignment="1">
      <alignment horizontal="right" vertical="center"/>
      <protection/>
    </xf>
    <xf numFmtId="1" fontId="27" fillId="6" borderId="10" xfId="24" applyNumberFormat="1" applyFont="1" applyFill="1" applyBorder="1" applyAlignment="1">
      <alignment horizontal="centerContinuous" vertical="center"/>
      <protection/>
    </xf>
    <xf numFmtId="202" fontId="27" fillId="6" borderId="38" xfId="24" applyNumberFormat="1" applyFont="1" applyFill="1" applyBorder="1" applyAlignment="1">
      <alignment horizontal="right" vertical="center"/>
      <protection/>
    </xf>
    <xf numFmtId="202" fontId="27" fillId="6" borderId="35" xfId="24" applyNumberFormat="1" applyFont="1" applyFill="1" applyBorder="1" applyAlignment="1">
      <alignment horizontal="right" vertical="center"/>
      <protection/>
    </xf>
    <xf numFmtId="202" fontId="52" fillId="6" borderId="29" xfId="24" applyNumberFormat="1" applyFont="1" applyFill="1" applyBorder="1" applyAlignment="1">
      <alignment horizontal="right" vertical="center"/>
      <protection/>
    </xf>
    <xf numFmtId="1" fontId="27" fillId="6" borderId="25" xfId="24" applyNumberFormat="1" applyFont="1" applyFill="1" applyBorder="1" applyAlignment="1">
      <alignment horizontal="centerContinuous" vertical="center"/>
      <protection/>
    </xf>
    <xf numFmtId="0" fontId="0" fillId="0" borderId="0" xfId="24" applyFont="1">
      <alignment/>
      <protection/>
    </xf>
    <xf numFmtId="202" fontId="27" fillId="0" borderId="84" xfId="24" applyNumberFormat="1" applyFont="1" applyBorder="1" applyAlignment="1">
      <alignment horizontal="right" vertical="center"/>
      <protection/>
    </xf>
    <xf numFmtId="0" fontId="27" fillId="0" borderId="11" xfId="24" applyFont="1" applyBorder="1" applyAlignment="1">
      <alignment vertical="center"/>
      <protection/>
    </xf>
    <xf numFmtId="1" fontId="27" fillId="6" borderId="2" xfId="24" applyNumberFormat="1" applyFont="1" applyFill="1" applyBorder="1" applyAlignment="1">
      <alignment horizontal="centerContinuous" vertical="center"/>
      <protection/>
    </xf>
    <xf numFmtId="202" fontId="27" fillId="6" borderId="9" xfId="24" applyNumberFormat="1" applyFont="1" applyFill="1" applyBorder="1" applyAlignment="1">
      <alignment horizontal="right" vertical="center"/>
      <protection/>
    </xf>
    <xf numFmtId="202" fontId="27" fillId="6" borderId="82" xfId="24" applyNumberFormat="1" applyFont="1" applyFill="1" applyBorder="1" applyAlignment="1">
      <alignment horizontal="right" vertical="center"/>
      <protection/>
    </xf>
    <xf numFmtId="202" fontId="27" fillId="6" borderId="1" xfId="24" applyNumberFormat="1" applyFont="1" applyFill="1" applyBorder="1" applyAlignment="1">
      <alignment horizontal="right" vertical="center"/>
      <protection/>
    </xf>
    <xf numFmtId="202" fontId="27" fillId="6" borderId="65" xfId="24" applyNumberFormat="1" applyFont="1" applyFill="1" applyBorder="1" applyAlignment="1">
      <alignment horizontal="right" vertical="center"/>
      <protection/>
    </xf>
    <xf numFmtId="0" fontId="0" fillId="6" borderId="11" xfId="24" applyFont="1" applyFill="1" applyBorder="1">
      <alignment/>
      <protection/>
    </xf>
    <xf numFmtId="202" fontId="52" fillId="6" borderId="82" xfId="24" applyNumberFormat="1" applyFont="1" applyFill="1" applyBorder="1" applyAlignment="1">
      <alignment horizontal="right" vertical="center"/>
      <protection/>
    </xf>
    <xf numFmtId="1" fontId="27" fillId="6" borderId="51" xfId="24" applyNumberFormat="1" applyFont="1" applyFill="1" applyBorder="1" applyAlignment="1">
      <alignment horizontal="centerContinuous" vertical="center"/>
      <protection/>
    </xf>
    <xf numFmtId="202" fontId="27" fillId="4" borderId="28" xfId="24" applyNumberFormat="1" applyFont="1" applyFill="1" applyBorder="1" applyAlignment="1">
      <alignment horizontal="right" vertical="center"/>
      <protection/>
    </xf>
    <xf numFmtId="202" fontId="27" fillId="4" borderId="38" xfId="24" applyNumberFormat="1" applyFont="1" applyFill="1" applyBorder="1" applyAlignment="1">
      <alignment horizontal="right" vertical="center"/>
      <protection/>
    </xf>
    <xf numFmtId="202" fontId="27" fillId="4" borderId="29" xfId="24" applyNumberFormat="1" applyFont="1" applyFill="1" applyBorder="1" applyAlignment="1">
      <alignment horizontal="right" vertical="center"/>
      <protection/>
    </xf>
    <xf numFmtId="202" fontId="27" fillId="4" borderId="10" xfId="24" applyNumberFormat="1" applyFont="1" applyFill="1" applyBorder="1" applyAlignment="1">
      <alignment horizontal="right" vertical="center"/>
      <protection/>
    </xf>
    <xf numFmtId="202" fontId="48" fillId="6" borderId="29" xfId="24" applyNumberFormat="1" applyFont="1" applyFill="1" applyBorder="1" applyAlignment="1">
      <alignment horizontal="right" vertical="center"/>
      <protection/>
    </xf>
    <xf numFmtId="0" fontId="27" fillId="0" borderId="12" xfId="24" applyFont="1" applyBorder="1" applyAlignment="1">
      <alignment vertical="center"/>
      <protection/>
    </xf>
    <xf numFmtId="1" fontId="27" fillId="6" borderId="5" xfId="24" applyNumberFormat="1" applyFont="1" applyFill="1" applyBorder="1" applyAlignment="1">
      <alignment horizontal="centerContinuous" vertical="center"/>
      <protection/>
    </xf>
    <xf numFmtId="202" fontId="27" fillId="6" borderId="66" xfId="24" applyNumberFormat="1" applyFont="1" applyFill="1" applyBorder="1" applyAlignment="1">
      <alignment horizontal="right" vertical="center"/>
      <protection/>
    </xf>
    <xf numFmtId="202" fontId="27" fillId="6" borderId="4" xfId="24" applyNumberFormat="1" applyFont="1" applyFill="1" applyBorder="1" applyAlignment="1">
      <alignment horizontal="right" vertical="center"/>
      <protection/>
    </xf>
    <xf numFmtId="202" fontId="27" fillId="6" borderId="67" xfId="24" applyNumberFormat="1" applyFont="1" applyFill="1" applyBorder="1" applyAlignment="1">
      <alignment horizontal="right" vertical="center"/>
      <protection/>
    </xf>
    <xf numFmtId="202" fontId="52" fillId="6" borderId="66" xfId="24" applyNumberFormat="1" applyFont="1" applyFill="1" applyBorder="1" applyAlignment="1">
      <alignment horizontal="right" vertical="center"/>
      <protection/>
    </xf>
    <xf numFmtId="1" fontId="27" fillId="6" borderId="68" xfId="24" applyNumberFormat="1" applyFont="1" applyFill="1" applyBorder="1" applyAlignment="1">
      <alignment horizontal="centerContinuous" vertical="center"/>
      <protection/>
    </xf>
    <xf numFmtId="202" fontId="48" fillId="0" borderId="29" xfId="24" applyNumberFormat="1" applyFont="1" applyBorder="1" applyAlignment="1">
      <alignment horizontal="right" vertical="center"/>
      <protection/>
    </xf>
    <xf numFmtId="202" fontId="27" fillId="0" borderId="28" xfId="24" applyNumberFormat="1" applyFont="1" applyBorder="1" applyAlignment="1">
      <alignment horizontal="right" vertical="center"/>
      <protection/>
    </xf>
    <xf numFmtId="202" fontId="27" fillId="4" borderId="8" xfId="24" applyNumberFormat="1" applyFont="1" applyFill="1" applyBorder="1" applyAlignment="1">
      <alignment horizontal="right" vertical="center"/>
      <protection/>
    </xf>
    <xf numFmtId="202" fontId="53" fillId="6" borderId="29" xfId="24" applyNumberFormat="1" applyFont="1" applyFill="1" applyBorder="1" applyAlignment="1">
      <alignment horizontal="right" vertical="center"/>
      <protection/>
    </xf>
    <xf numFmtId="0" fontId="27" fillId="0" borderId="7" xfId="24" applyFont="1" applyBorder="1" applyAlignment="1">
      <alignment vertical="center"/>
      <protection/>
    </xf>
    <xf numFmtId="1" fontId="27" fillId="0" borderId="6" xfId="24" applyNumberFormat="1" applyFont="1" applyBorder="1" applyAlignment="1">
      <alignment horizontal="centerContinuous" vertical="center"/>
      <protection/>
    </xf>
    <xf numFmtId="202" fontId="27" fillId="6" borderId="42" xfId="24" applyNumberFormat="1" applyFont="1" applyFill="1" applyBorder="1" applyAlignment="1">
      <alignment horizontal="right" vertical="center"/>
      <protection/>
    </xf>
    <xf numFmtId="202" fontId="27" fillId="6" borderId="45" xfId="24" applyNumberFormat="1" applyFont="1" applyFill="1" applyBorder="1" applyAlignment="1">
      <alignment horizontal="right" vertical="center"/>
      <protection/>
    </xf>
    <xf numFmtId="202" fontId="27" fillId="0" borderId="67" xfId="24" applyNumberFormat="1" applyFont="1" applyBorder="1" applyAlignment="1">
      <alignment horizontal="right" vertical="center"/>
      <protection/>
    </xf>
    <xf numFmtId="202" fontId="27" fillId="4" borderId="4" xfId="24" applyNumberFormat="1" applyFont="1" applyFill="1" applyBorder="1" applyAlignment="1">
      <alignment horizontal="right" vertical="center"/>
      <protection/>
    </xf>
    <xf numFmtId="202" fontId="27" fillId="6" borderId="46" xfId="24" applyNumberFormat="1" applyFont="1" applyFill="1" applyBorder="1" applyAlignment="1">
      <alignment horizontal="right" vertical="center"/>
      <protection/>
    </xf>
    <xf numFmtId="202" fontId="27" fillId="4" borderId="45" xfId="24" applyNumberFormat="1" applyFont="1" applyFill="1" applyBorder="1" applyAlignment="1">
      <alignment horizontal="right" vertical="center"/>
      <protection/>
    </xf>
    <xf numFmtId="202" fontId="27" fillId="0" borderId="42" xfId="24" applyNumberFormat="1" applyFont="1" applyBorder="1" applyAlignment="1">
      <alignment horizontal="right" vertical="center"/>
      <protection/>
    </xf>
    <xf numFmtId="202" fontId="52" fillId="6" borderId="47" xfId="24" applyNumberFormat="1" applyFont="1" applyFill="1" applyBorder="1" applyAlignment="1">
      <alignment horizontal="right" vertical="center"/>
      <protection/>
    </xf>
    <xf numFmtId="202" fontId="48" fillId="0" borderId="45" xfId="24" applyNumberFormat="1" applyFont="1" applyBorder="1" applyAlignment="1">
      <alignment horizontal="right" vertical="center"/>
      <protection/>
    </xf>
    <xf numFmtId="1" fontId="27" fillId="0" borderId="49" xfId="24" applyNumberFormat="1" applyFont="1" applyBorder="1" applyAlignment="1">
      <alignment horizontal="centerContinuous" vertical="center"/>
      <protection/>
    </xf>
    <xf numFmtId="1" fontId="27" fillId="0" borderId="51" xfId="24" applyNumberFormat="1" applyFont="1" applyBorder="1" applyAlignment="1">
      <alignment horizontal="centerContinuous" vertical="center"/>
      <protection/>
    </xf>
    <xf numFmtId="1" fontId="27" fillId="0" borderId="5" xfId="24" applyNumberFormat="1" applyFont="1" applyBorder="1" applyAlignment="1">
      <alignment horizontal="centerContinuous" vertical="center"/>
      <protection/>
    </xf>
    <xf numFmtId="202" fontId="27" fillId="0" borderId="9" xfId="24" applyNumberFormat="1" applyFont="1" applyBorder="1" applyAlignment="1">
      <alignment horizontal="right" vertical="center"/>
      <protection/>
    </xf>
    <xf numFmtId="202" fontId="27" fillId="0" borderId="1" xfId="24" applyNumberFormat="1" applyFont="1" applyBorder="1" applyAlignment="1">
      <alignment horizontal="right" vertical="center"/>
      <protection/>
    </xf>
    <xf numFmtId="202" fontId="27" fillId="0" borderId="65" xfId="24" applyNumberFormat="1" applyFont="1" applyBorder="1" applyAlignment="1">
      <alignment horizontal="right" vertical="center"/>
      <protection/>
    </xf>
    <xf numFmtId="202" fontId="48" fillId="0" borderId="85" xfId="24" applyNumberFormat="1" applyFont="1" applyBorder="1" applyAlignment="1">
      <alignment horizontal="right" vertical="center"/>
      <protection/>
    </xf>
    <xf numFmtId="0" fontId="2" fillId="0" borderId="18" xfId="24" applyFont="1" applyBorder="1" applyAlignment="1">
      <alignment horizontal="center"/>
      <protection/>
    </xf>
    <xf numFmtId="0" fontId="0" fillId="0" borderId="16" xfId="24" applyFont="1" applyBorder="1">
      <alignment/>
      <protection/>
    </xf>
    <xf numFmtId="0" fontId="0" fillId="6" borderId="16" xfId="24" applyFont="1" applyFill="1" applyBorder="1">
      <alignment/>
      <protection/>
    </xf>
    <xf numFmtId="203" fontId="27" fillId="0" borderId="16" xfId="24" applyNumberFormat="1" applyFont="1" applyBorder="1">
      <alignment/>
      <protection/>
    </xf>
    <xf numFmtId="0" fontId="27" fillId="0" borderId="16" xfId="24" applyFont="1" applyFill="1" applyBorder="1" applyAlignment="1">
      <alignment horizontal="right"/>
      <protection/>
    </xf>
    <xf numFmtId="203" fontId="27" fillId="0" borderId="16" xfId="24" applyNumberFormat="1" applyFont="1" applyFill="1" applyBorder="1">
      <alignment/>
      <protection/>
    </xf>
    <xf numFmtId="203" fontId="0" fillId="0" borderId="16" xfId="24" applyNumberFormat="1" applyFont="1" applyBorder="1">
      <alignment/>
      <protection/>
    </xf>
    <xf numFmtId="14" fontId="2" fillId="0" borderId="0" xfId="24" applyNumberFormat="1" applyFont="1" applyAlignment="1">
      <alignment horizontal="centerContinuous"/>
      <protection/>
    </xf>
    <xf numFmtId="0" fontId="2" fillId="0" borderId="77" xfId="24" applyFont="1" applyBorder="1">
      <alignment/>
      <protection/>
    </xf>
    <xf numFmtId="0" fontId="2" fillId="0" borderId="79" xfId="24" applyFont="1" applyBorder="1" applyAlignment="1">
      <alignment horizontal="center"/>
      <protection/>
    </xf>
    <xf numFmtId="0" fontId="0" fillId="0" borderId="78" xfId="24" applyFont="1" applyBorder="1">
      <alignment/>
      <protection/>
    </xf>
    <xf numFmtId="0" fontId="2" fillId="0" borderId="78" xfId="0" applyFont="1" applyBorder="1" applyAlignment="1">
      <alignment/>
    </xf>
    <xf numFmtId="203" fontId="0" fillId="0" borderId="78" xfId="24" applyNumberFormat="1" applyFont="1" applyFill="1" applyBorder="1">
      <alignment/>
      <protection/>
    </xf>
    <xf numFmtId="203" fontId="0" fillId="0" borderId="78" xfId="24" applyNumberFormat="1" applyFont="1" applyBorder="1" applyAlignment="1">
      <alignment horizontal="right"/>
      <protection/>
    </xf>
    <xf numFmtId="203" fontId="27" fillId="0" borderId="78" xfId="24" applyNumberFormat="1" applyFont="1" applyFill="1" applyBorder="1">
      <alignment/>
      <protection/>
    </xf>
    <xf numFmtId="0" fontId="0" fillId="0" borderId="53" xfId="24" applyFont="1" applyBorder="1">
      <alignment/>
      <protection/>
    </xf>
    <xf numFmtId="0" fontId="27" fillId="0" borderId="79" xfId="24" applyFont="1" applyBorder="1">
      <alignment/>
      <protection/>
    </xf>
    <xf numFmtId="203" fontId="0" fillId="0" borderId="78" xfId="24" applyNumberFormat="1" applyFont="1" applyBorder="1">
      <alignment/>
      <protection/>
    </xf>
    <xf numFmtId="0" fontId="27" fillId="0" borderId="78" xfId="24" applyFont="1" applyBorder="1">
      <alignment/>
      <protection/>
    </xf>
    <xf numFmtId="0" fontId="54" fillId="0" borderId="78" xfId="24" applyFont="1" applyBorder="1">
      <alignment/>
      <protection/>
    </xf>
    <xf numFmtId="213" fontId="27" fillId="0" borderId="78" xfId="24" applyNumberFormat="1" applyFont="1" applyBorder="1" applyAlignment="1">
      <alignment horizontal="center"/>
      <protection/>
    </xf>
    <xf numFmtId="0" fontId="2" fillId="0" borderId="80" xfId="24" applyFont="1" applyBorder="1">
      <alignment/>
      <protection/>
    </xf>
    <xf numFmtId="0" fontId="0" fillId="0" borderId="0" xfId="0" applyAlignment="1" applyProtection="1">
      <alignment/>
      <protection/>
    </xf>
    <xf numFmtId="0" fontId="2" fillId="0" borderId="0" xfId="0" applyFont="1" applyAlignment="1" applyProtection="1">
      <alignment/>
      <protection/>
    </xf>
    <xf numFmtId="0" fontId="23" fillId="0" borderId="1" xfId="0" applyFont="1" applyBorder="1" applyAlignment="1" applyProtection="1">
      <alignment horizontal="center"/>
      <protection/>
    </xf>
    <xf numFmtId="0" fontId="23" fillId="0" borderId="7" xfId="0" applyFont="1" applyBorder="1" applyAlignment="1" applyProtection="1">
      <alignment horizontal="centerContinuous" vertical="center"/>
      <protection/>
    </xf>
    <xf numFmtId="0" fontId="42" fillId="0" borderId="4" xfId="0" applyFont="1" applyBorder="1" applyAlignment="1" applyProtection="1">
      <alignment/>
      <protection/>
    </xf>
    <xf numFmtId="0" fontId="2" fillId="0" borderId="11" xfId="0" applyFont="1" applyBorder="1" applyAlignment="1" applyProtection="1">
      <alignment horizontal="centerContinuous" vertical="center" wrapText="1"/>
      <protection/>
    </xf>
    <xf numFmtId="0" fontId="2" fillId="0" borderId="8" xfId="0" applyFont="1" applyBorder="1" applyAlignment="1" applyProtection="1">
      <alignment vertical="center"/>
      <protection/>
    </xf>
    <xf numFmtId="214" fontId="2" fillId="0" borderId="11" xfId="0" applyNumberFormat="1" applyFont="1" applyBorder="1" applyAlignment="1" applyProtection="1">
      <alignment vertical="center"/>
      <protection locked="0"/>
    </xf>
    <xf numFmtId="214" fontId="2" fillId="0" borderId="14" xfId="0" applyNumberFormat="1" applyFont="1" applyBorder="1" applyAlignment="1" applyProtection="1">
      <alignment vertical="center"/>
      <protection locked="0"/>
    </xf>
    <xf numFmtId="214" fontId="2" fillId="0" borderId="12" xfId="0" applyNumberFormat="1" applyFont="1" applyBorder="1" applyAlignment="1" applyProtection="1">
      <alignment vertical="center"/>
      <protection locked="0"/>
    </xf>
    <xf numFmtId="0" fontId="2" fillId="0" borderId="1" xfId="0" applyFont="1" applyBorder="1" applyAlignment="1" applyProtection="1">
      <alignment vertical="center"/>
      <protection/>
    </xf>
    <xf numFmtId="0" fontId="2" fillId="0" borderId="4" xfId="0" applyFont="1" applyBorder="1" applyAlignment="1" applyProtection="1">
      <alignment vertical="center"/>
      <protection/>
    </xf>
    <xf numFmtId="214" fontId="2" fillId="0" borderId="14" xfId="0" applyNumberFormat="1" applyFont="1" applyBorder="1" applyAlignment="1" applyProtection="1">
      <alignment horizontal="right" vertical="center"/>
      <protection locked="0"/>
    </xf>
    <xf numFmtId="214" fontId="2" fillId="0" borderId="12" xfId="0" applyNumberFormat="1" applyFont="1" applyBorder="1" applyAlignment="1" applyProtection="1">
      <alignment horizontal="right" vertical="center"/>
      <protection locked="0"/>
    </xf>
    <xf numFmtId="0" fontId="0" fillId="0" borderId="13" xfId="0" applyBorder="1" applyAlignment="1" applyProtection="1">
      <alignment/>
      <protection/>
    </xf>
    <xf numFmtId="0" fontId="0" fillId="0" borderId="0" xfId="0" applyBorder="1" applyAlignment="1" applyProtection="1">
      <alignment/>
      <protection/>
    </xf>
    <xf numFmtId="0" fontId="29" fillId="0" borderId="86" xfId="21" applyFont="1" applyBorder="1" applyAlignment="1">
      <alignment horizontal="center"/>
      <protection/>
    </xf>
    <xf numFmtId="0" fontId="29" fillId="0" borderId="44" xfId="21" applyFont="1" applyBorder="1" applyAlignment="1">
      <alignment horizontal="center"/>
      <protection/>
    </xf>
    <xf numFmtId="0" fontId="29" fillId="0" borderId="0" xfId="21" applyFont="1" applyBorder="1" applyAlignment="1">
      <alignment horizontal="centerContinuous" vertical="center"/>
      <protection/>
    </xf>
    <xf numFmtId="0" fontId="29" fillId="0" borderId="32" xfId="21" applyFont="1" applyBorder="1" applyAlignment="1">
      <alignment horizontal="centerContinuous" vertical="center"/>
      <protection/>
    </xf>
    <xf numFmtId="0" fontId="29" fillId="0" borderId="23" xfId="21" applyFont="1" applyBorder="1" applyAlignment="1">
      <alignment horizontal="center" vertical="center"/>
      <protection/>
    </xf>
    <xf numFmtId="0" fontId="29" fillId="0" borderId="82" xfId="21" applyFont="1" applyBorder="1" applyAlignment="1">
      <alignment horizontal="centerContinuous"/>
      <protection/>
    </xf>
    <xf numFmtId="202" fontId="29" fillId="0" borderId="29" xfId="21" applyNumberFormat="1" applyFont="1" applyFill="1" applyBorder="1" applyAlignment="1">
      <alignment horizontal="right" vertical="center"/>
      <protection/>
    </xf>
    <xf numFmtId="202" fontId="29" fillId="2" borderId="0" xfId="21" applyNumberFormat="1" applyFont="1" applyFill="1" applyBorder="1" applyAlignment="1">
      <alignment horizontal="right" vertical="center"/>
      <protection/>
    </xf>
    <xf numFmtId="202" fontId="29" fillId="2" borderId="38" xfId="21" applyNumberFormat="1" applyFont="1" applyFill="1" applyBorder="1" applyAlignment="1">
      <alignment horizontal="right" vertical="center"/>
      <protection/>
    </xf>
    <xf numFmtId="202" fontId="29" fillId="3" borderId="0" xfId="21" applyNumberFormat="1" applyFont="1" applyFill="1" applyBorder="1" applyAlignment="1">
      <alignment horizontal="right" vertical="center"/>
      <protection/>
    </xf>
    <xf numFmtId="202" fontId="29" fillId="0" borderId="82" xfId="24" applyNumberFormat="1" applyFont="1" applyBorder="1" applyAlignment="1">
      <alignment horizontal="right" vertical="center"/>
      <protection/>
    </xf>
    <xf numFmtId="202" fontId="29" fillId="0" borderId="0" xfId="21" applyNumberFormat="1" applyFont="1">
      <alignment/>
      <protection/>
    </xf>
    <xf numFmtId="202" fontId="29" fillId="0" borderId="0" xfId="21" applyNumberFormat="1" applyFont="1" applyBorder="1" applyAlignment="1">
      <alignment horizontal="right" vertical="center"/>
      <protection/>
    </xf>
    <xf numFmtId="202" fontId="29" fillId="0" borderId="44" xfId="21" applyNumberFormat="1" applyFont="1" applyBorder="1" applyAlignment="1">
      <alignment horizontal="right" vertical="center"/>
      <protection/>
    </xf>
    <xf numFmtId="202" fontId="30" fillId="0" borderId="54" xfId="21" applyNumberFormat="1" applyFont="1" applyBorder="1" applyAlignment="1">
      <alignment horizontal="right" vertical="center"/>
      <protection/>
    </xf>
    <xf numFmtId="202" fontId="29" fillId="0" borderId="87" xfId="21" applyNumberFormat="1" applyFont="1" applyBorder="1" applyAlignment="1">
      <alignment horizontal="right" vertical="center"/>
      <protection/>
    </xf>
    <xf numFmtId="202" fontId="30" fillId="0" borderId="87" xfId="21" applyNumberFormat="1" applyFont="1" applyBorder="1" applyAlignment="1">
      <alignment horizontal="right" vertical="center"/>
      <protection/>
    </xf>
    <xf numFmtId="202" fontId="29" fillId="4" borderId="8" xfId="21" applyNumberFormat="1" applyFont="1" applyFill="1" applyBorder="1" applyAlignment="1">
      <alignment horizontal="right" vertical="center"/>
      <protection/>
    </xf>
    <xf numFmtId="202" fontId="29" fillId="3" borderId="44" xfId="21" applyNumberFormat="1" applyFont="1" applyFill="1" applyBorder="1" applyAlignment="1">
      <alignment horizontal="right" vertical="center"/>
      <protection/>
    </xf>
    <xf numFmtId="202" fontId="29" fillId="3" borderId="47" xfId="21" applyNumberFormat="1" applyFont="1" applyFill="1" applyBorder="1" applyAlignment="1">
      <alignment horizontal="right" vertical="center"/>
      <protection/>
    </xf>
    <xf numFmtId="202" fontId="29" fillId="4" borderId="42" xfId="21" applyNumberFormat="1" applyFont="1" applyFill="1" applyBorder="1" applyAlignment="1">
      <alignment horizontal="right" vertical="center"/>
      <protection/>
    </xf>
    <xf numFmtId="202" fontId="29" fillId="0" borderId="23" xfId="21" applyNumberFormat="1" applyFont="1" applyBorder="1" applyAlignment="1">
      <alignment horizontal="right" vertical="center"/>
      <protection/>
    </xf>
    <xf numFmtId="202" fontId="29" fillId="0" borderId="88" xfId="21" applyNumberFormat="1" applyFont="1" applyBorder="1" applyAlignment="1">
      <alignment horizontal="right" vertical="center"/>
      <protection/>
    </xf>
    <xf numFmtId="202" fontId="29" fillId="3" borderId="23" xfId="21" applyNumberFormat="1" applyFont="1" applyFill="1" applyBorder="1" applyAlignment="1">
      <alignment horizontal="right" vertical="center"/>
      <protection/>
    </xf>
    <xf numFmtId="202" fontId="29" fillId="3" borderId="89" xfId="21" applyNumberFormat="1" applyFont="1" applyFill="1" applyBorder="1" applyAlignment="1">
      <alignment horizontal="right" vertical="center"/>
      <protection/>
    </xf>
    <xf numFmtId="202" fontId="29" fillId="4" borderId="90" xfId="21" applyNumberFormat="1" applyFont="1" applyFill="1" applyBorder="1" applyAlignment="1">
      <alignment horizontal="right" vertical="center"/>
      <protection/>
    </xf>
    <xf numFmtId="202" fontId="29" fillId="0" borderId="90" xfId="21" applyNumberFormat="1" applyFont="1" applyFill="1" applyBorder="1" applyAlignment="1">
      <alignment horizontal="right" vertical="center"/>
      <protection/>
    </xf>
    <xf numFmtId="202" fontId="29" fillId="3" borderId="14" xfId="21" applyNumberFormat="1" applyFont="1" applyFill="1" applyBorder="1" applyAlignment="1">
      <alignment horizontal="right" vertical="center"/>
      <protection/>
    </xf>
    <xf numFmtId="202" fontId="29" fillId="0" borderId="91" xfId="21" applyNumberFormat="1" applyFont="1" applyBorder="1" applyAlignment="1">
      <alignment horizontal="right" vertical="center"/>
      <protection/>
    </xf>
    <xf numFmtId="202" fontId="29" fillId="0" borderId="29" xfId="24" applyNumberFormat="1" applyFont="1" applyBorder="1" applyAlignment="1">
      <alignment horizontal="right" vertical="center"/>
      <protection/>
    </xf>
    <xf numFmtId="202" fontId="29" fillId="0" borderId="38" xfId="21" applyNumberFormat="1" applyFont="1" applyFill="1" applyBorder="1" applyAlignment="1">
      <alignment horizontal="right" vertical="center"/>
      <protection/>
    </xf>
    <xf numFmtId="202" fontId="29" fillId="0" borderId="29" xfId="21" applyNumberFormat="1" applyFont="1" applyBorder="1" applyAlignment="1">
      <alignment horizontal="right" vertical="center"/>
      <protection/>
    </xf>
    <xf numFmtId="202" fontId="29" fillId="0" borderId="35" xfId="21" applyNumberFormat="1" applyFont="1" applyBorder="1" applyAlignment="1">
      <alignment horizontal="right" vertical="center"/>
      <protection/>
    </xf>
    <xf numFmtId="0" fontId="29" fillId="0" borderId="25" xfId="21" applyNumberFormat="1" applyFont="1" applyBorder="1" applyAlignment="1">
      <alignment horizontal="centerContinuous" vertical="center"/>
      <protection/>
    </xf>
    <xf numFmtId="202" fontId="29" fillId="3" borderId="29" xfId="24" applyNumberFormat="1" applyFont="1" applyFill="1" applyBorder="1" applyAlignment="1">
      <alignment horizontal="right" vertical="center"/>
      <protection/>
    </xf>
    <xf numFmtId="202" fontId="29" fillId="3" borderId="29" xfId="21" applyNumberFormat="1" applyFont="1" applyFill="1" applyBorder="1" applyAlignment="1">
      <alignment horizontal="right" vertical="center"/>
      <protection/>
    </xf>
    <xf numFmtId="202" fontId="29" fillId="5" borderId="14" xfId="21" applyNumberFormat="1" applyFont="1" applyFill="1" applyBorder="1" applyAlignment="1">
      <alignment horizontal="right" vertical="center"/>
      <protection/>
    </xf>
    <xf numFmtId="202" fontId="29" fillId="5" borderId="35" xfId="21" applyNumberFormat="1" applyFont="1" applyFill="1" applyBorder="1" applyAlignment="1">
      <alignment horizontal="right" vertical="center"/>
      <protection/>
    </xf>
    <xf numFmtId="202" fontId="29" fillId="3" borderId="3" xfId="21" applyNumberFormat="1" applyFont="1" applyFill="1" applyBorder="1" applyAlignment="1">
      <alignment horizontal="right" vertical="center"/>
      <protection/>
    </xf>
    <xf numFmtId="202" fontId="29" fillId="3" borderId="82" xfId="21" applyNumberFormat="1" applyFont="1" applyFill="1" applyBorder="1" applyAlignment="1">
      <alignment horizontal="right" vertical="center"/>
      <protection/>
    </xf>
    <xf numFmtId="202" fontId="29" fillId="3" borderId="11" xfId="21" applyNumberFormat="1" applyFont="1" applyFill="1" applyBorder="1" applyAlignment="1">
      <alignment horizontal="right" vertical="center"/>
      <protection/>
    </xf>
    <xf numFmtId="202" fontId="29" fillId="3" borderId="13" xfId="21" applyNumberFormat="1" applyFont="1" applyFill="1" applyBorder="1" applyAlignment="1">
      <alignment horizontal="right" vertical="center"/>
      <protection/>
    </xf>
    <xf numFmtId="202" fontId="29" fillId="3" borderId="92" xfId="21" applyNumberFormat="1" applyFont="1" applyFill="1" applyBorder="1" applyAlignment="1">
      <alignment horizontal="right" vertical="center"/>
      <protection/>
    </xf>
    <xf numFmtId="202" fontId="55" fillId="3" borderId="89" xfId="21" applyNumberFormat="1" applyFont="1" applyFill="1" applyBorder="1" applyAlignment="1">
      <alignment horizontal="right" vertical="center"/>
      <protection/>
    </xf>
    <xf numFmtId="202" fontId="55" fillId="3" borderId="38" xfId="21" applyNumberFormat="1" applyFont="1" applyFill="1" applyBorder="1" applyAlignment="1">
      <alignment horizontal="right" vertical="center"/>
      <protection/>
    </xf>
    <xf numFmtId="202" fontId="55" fillId="3" borderId="93" xfId="21" applyNumberFormat="1" applyFont="1" applyFill="1" applyBorder="1" applyAlignment="1">
      <alignment horizontal="right" vertical="center"/>
      <protection/>
    </xf>
    <xf numFmtId="202" fontId="29" fillId="0" borderId="65" xfId="21" applyNumberFormat="1" applyFont="1" applyBorder="1" applyAlignment="1">
      <alignment horizontal="right" vertical="center"/>
      <protection/>
    </xf>
    <xf numFmtId="202" fontId="29" fillId="3" borderId="93" xfId="21" applyNumberFormat="1" applyFont="1" applyFill="1" applyBorder="1" applyAlignment="1">
      <alignment horizontal="right" vertical="center"/>
      <protection/>
    </xf>
    <xf numFmtId="1" fontId="29" fillId="0" borderId="94" xfId="21" applyNumberFormat="1" applyFont="1" applyBorder="1" applyAlignment="1">
      <alignment horizontal="centerContinuous" vertical="center"/>
      <protection/>
    </xf>
    <xf numFmtId="0" fontId="29" fillId="0" borderId="0" xfId="24" applyFont="1" applyBorder="1" applyAlignment="1">
      <alignment horizontal="centerContinuous" vertical="center"/>
      <protection/>
    </xf>
    <xf numFmtId="0" fontId="29" fillId="0" borderId="23" xfId="24" applyFont="1" applyBorder="1" applyAlignment="1">
      <alignment horizontal="center" vertical="center"/>
      <protection/>
    </xf>
    <xf numFmtId="0" fontId="29" fillId="0" borderId="86" xfId="24" applyFont="1" applyBorder="1" applyAlignment="1">
      <alignment horizontal="center"/>
      <protection/>
    </xf>
    <xf numFmtId="202" fontId="29" fillId="0" borderId="29" xfId="24" applyNumberFormat="1" applyFont="1" applyFill="1" applyBorder="1" applyAlignment="1">
      <alignment horizontal="right" vertical="center"/>
      <protection/>
    </xf>
    <xf numFmtId="202" fontId="29" fillId="2" borderId="0" xfId="24" applyNumberFormat="1" applyFont="1" applyFill="1" applyBorder="1" applyAlignment="1">
      <alignment horizontal="right" vertical="center"/>
      <protection/>
    </xf>
    <xf numFmtId="202" fontId="29" fillId="3" borderId="0" xfId="24" applyNumberFormat="1" applyFont="1" applyFill="1" applyBorder="1" applyAlignment="1">
      <alignment horizontal="right" vertical="center"/>
      <protection/>
    </xf>
    <xf numFmtId="202" fontId="29" fillId="0" borderId="0" xfId="24" applyNumberFormat="1" applyFont="1" applyBorder="1" applyAlignment="1">
      <alignment horizontal="right" vertical="center"/>
      <protection/>
    </xf>
    <xf numFmtId="202" fontId="29" fillId="0" borderId="44" xfId="24" applyNumberFormat="1" applyFont="1" applyBorder="1" applyAlignment="1">
      <alignment horizontal="right" vertical="center"/>
      <protection/>
    </xf>
    <xf numFmtId="202" fontId="30" fillId="0" borderId="54" xfId="24" applyNumberFormat="1" applyFont="1" applyBorder="1" applyAlignment="1">
      <alignment horizontal="right" vertical="center"/>
      <protection/>
    </xf>
    <xf numFmtId="202" fontId="29" fillId="4" borderId="8" xfId="24" applyNumberFormat="1" applyFont="1" applyFill="1" applyBorder="1" applyAlignment="1">
      <alignment horizontal="right" vertical="center"/>
      <protection/>
    </xf>
    <xf numFmtId="202" fontId="29" fillId="4" borderId="28" xfId="24" applyNumberFormat="1" applyFont="1" applyFill="1" applyBorder="1" applyAlignment="1">
      <alignment horizontal="right" vertical="center"/>
      <protection/>
    </xf>
    <xf numFmtId="202" fontId="29" fillId="0" borderId="90" xfId="24" applyNumberFormat="1" applyFont="1" applyBorder="1" applyAlignment="1">
      <alignment horizontal="right" vertical="center"/>
      <protection/>
    </xf>
    <xf numFmtId="202" fontId="29" fillId="3" borderId="44" xfId="24" applyNumberFormat="1" applyFont="1" applyFill="1" applyBorder="1" applyAlignment="1">
      <alignment horizontal="right" vertical="center"/>
      <protection/>
    </xf>
    <xf numFmtId="202" fontId="29" fillId="0" borderId="23" xfId="24" applyNumberFormat="1" applyFont="1" applyBorder="1" applyAlignment="1">
      <alignment horizontal="right" vertical="center"/>
      <protection/>
    </xf>
    <xf numFmtId="202" fontId="29" fillId="3" borderId="23" xfId="24" applyNumberFormat="1" applyFont="1" applyFill="1" applyBorder="1" applyAlignment="1">
      <alignment horizontal="right" vertical="center"/>
      <protection/>
    </xf>
    <xf numFmtId="202" fontId="29" fillId="0" borderId="57" xfId="0" applyNumberFormat="1" applyFont="1" applyBorder="1" applyAlignment="1">
      <alignment horizontal="right" vertical="center"/>
    </xf>
    <xf numFmtId="202" fontId="29" fillId="3" borderId="14" xfId="24" applyNumberFormat="1" applyFont="1" applyFill="1" applyBorder="1" applyAlignment="1">
      <alignment horizontal="right" vertical="center"/>
      <protection/>
    </xf>
    <xf numFmtId="202" fontId="29" fillId="0" borderId="91" xfId="24" applyNumberFormat="1" applyFont="1" applyBorder="1" applyAlignment="1">
      <alignment horizontal="right" vertical="center"/>
      <protection/>
    </xf>
    <xf numFmtId="202" fontId="29" fillId="0" borderId="0" xfId="24" applyNumberFormat="1" applyFont="1" applyBorder="1" applyAlignment="1">
      <alignment horizontal="right" vertical="center"/>
      <protection/>
    </xf>
    <xf numFmtId="202" fontId="29" fillId="0" borderId="35" xfId="24" applyNumberFormat="1" applyFont="1" applyBorder="1" applyAlignment="1">
      <alignment horizontal="right" vertical="center"/>
      <protection/>
    </xf>
    <xf numFmtId="202" fontId="29" fillId="3" borderId="0" xfId="24" applyNumberFormat="1" applyFont="1" applyFill="1" applyBorder="1" applyAlignment="1">
      <alignment horizontal="right" vertical="center"/>
      <protection/>
    </xf>
    <xf numFmtId="202" fontId="29" fillId="3" borderId="3" xfId="24" applyNumberFormat="1" applyFont="1" applyFill="1" applyBorder="1" applyAlignment="1">
      <alignment horizontal="right" vertical="center"/>
      <protection/>
    </xf>
    <xf numFmtId="202" fontId="29" fillId="3" borderId="11" xfId="24" applyNumberFormat="1" applyFont="1" applyFill="1" applyBorder="1" applyAlignment="1">
      <alignment horizontal="right" vertical="center"/>
      <protection/>
    </xf>
    <xf numFmtId="202" fontId="29" fillId="3" borderId="13" xfId="24" applyNumberFormat="1" applyFont="1" applyFill="1" applyBorder="1" applyAlignment="1">
      <alignment horizontal="right" vertical="center"/>
      <protection/>
    </xf>
    <xf numFmtId="202" fontId="29" fillId="3" borderId="86" xfId="24" applyNumberFormat="1" applyFont="1" applyFill="1" applyBorder="1" applyAlignment="1">
      <alignment horizontal="right" vertical="center"/>
      <protection/>
    </xf>
    <xf numFmtId="202" fontId="29" fillId="0" borderId="23" xfId="24" applyNumberFormat="1" applyFont="1" applyBorder="1" applyAlignment="1">
      <alignment horizontal="right" vertical="center"/>
      <protection/>
    </xf>
    <xf numFmtId="202" fontId="29" fillId="0" borderId="65" xfId="24" applyNumberFormat="1" applyFont="1" applyBorder="1" applyAlignment="1">
      <alignment horizontal="right" vertical="center"/>
      <protection/>
    </xf>
    <xf numFmtId="202" fontId="29" fillId="0" borderId="95" xfId="24" applyNumberFormat="1" applyFont="1" applyBorder="1" applyAlignment="1">
      <alignment horizontal="right" vertical="center"/>
      <protection/>
    </xf>
    <xf numFmtId="0" fontId="29" fillId="0" borderId="0" xfId="23" applyFont="1" applyBorder="1" applyAlignment="1">
      <alignment horizontal="centerContinuous" vertical="center"/>
      <protection/>
    </xf>
    <xf numFmtId="0" fontId="29" fillId="0" borderId="23" xfId="23" applyFont="1" applyBorder="1" applyAlignment="1">
      <alignment horizontal="center" vertical="center"/>
      <protection/>
    </xf>
    <xf numFmtId="0" fontId="29" fillId="0" borderId="86" xfId="23" applyFont="1" applyBorder="1" applyAlignment="1">
      <alignment horizontal="center"/>
      <protection/>
    </xf>
    <xf numFmtId="202" fontId="29" fillId="0" borderId="29" xfId="23" applyNumberFormat="1" applyFont="1" applyFill="1" applyBorder="1" applyAlignment="1">
      <alignment horizontal="right" vertical="center"/>
      <protection/>
    </xf>
    <xf numFmtId="202" fontId="29" fillId="2" borderId="0" xfId="23" applyNumberFormat="1" applyFont="1" applyFill="1" applyBorder="1" applyAlignment="1">
      <alignment horizontal="right" vertical="center"/>
      <protection/>
    </xf>
    <xf numFmtId="202" fontId="29" fillId="3" borderId="0" xfId="23" applyNumberFormat="1" applyFont="1" applyFill="1" applyBorder="1" applyAlignment="1">
      <alignment horizontal="right" vertical="center"/>
      <protection/>
    </xf>
    <xf numFmtId="202" fontId="29" fillId="0" borderId="0" xfId="23" applyNumberFormat="1" applyFont="1">
      <alignment/>
      <protection/>
    </xf>
    <xf numFmtId="202" fontId="29" fillId="0" borderId="0" xfId="23" applyNumberFormat="1" applyFont="1" applyBorder="1" applyAlignment="1">
      <alignment horizontal="right" vertical="center"/>
      <protection/>
    </xf>
    <xf numFmtId="202" fontId="29" fillId="0" borderId="44" xfId="23" applyNumberFormat="1" applyFont="1" applyBorder="1" applyAlignment="1">
      <alignment horizontal="right" vertical="center"/>
      <protection/>
    </xf>
    <xf numFmtId="202" fontId="29" fillId="4" borderId="29" xfId="23" applyNumberFormat="1" applyFont="1" applyFill="1" applyBorder="1" applyAlignment="1">
      <alignment horizontal="right" vertical="center"/>
      <protection/>
    </xf>
    <xf numFmtId="202" fontId="29" fillId="4" borderId="8" xfId="23" applyNumberFormat="1" applyFont="1" applyFill="1" applyBorder="1" applyAlignment="1">
      <alignment horizontal="right" vertical="center"/>
      <protection/>
    </xf>
    <xf numFmtId="202" fontId="29" fillId="4" borderId="28" xfId="23" applyNumberFormat="1" applyFont="1" applyFill="1" applyBorder="1" applyAlignment="1">
      <alignment horizontal="right" vertical="center"/>
      <protection/>
    </xf>
    <xf numFmtId="202" fontId="29" fillId="3" borderId="44" xfId="23" applyNumberFormat="1" applyFont="1" applyFill="1" applyBorder="1" applyAlignment="1">
      <alignment horizontal="right" vertical="center"/>
      <protection/>
    </xf>
    <xf numFmtId="202" fontId="29" fillId="4" borderId="44" xfId="23" applyNumberFormat="1" applyFont="1" applyFill="1" applyBorder="1" applyAlignment="1">
      <alignment horizontal="right" vertical="center"/>
      <protection/>
    </xf>
    <xf numFmtId="202" fontId="29" fillId="0" borderId="30" xfId="0" applyNumberFormat="1" applyFont="1" applyBorder="1" applyAlignment="1">
      <alignment horizontal="right" vertical="center"/>
    </xf>
    <xf numFmtId="202" fontId="29" fillId="0" borderId="96" xfId="23" applyNumberFormat="1" applyFont="1" applyBorder="1" applyAlignment="1">
      <alignment horizontal="right" vertical="center"/>
      <protection/>
    </xf>
    <xf numFmtId="202" fontId="29" fillId="3" borderId="23" xfId="23" applyNumberFormat="1" applyFont="1" applyFill="1" applyBorder="1" applyAlignment="1">
      <alignment horizontal="right" vertical="center"/>
      <protection/>
    </xf>
    <xf numFmtId="202" fontId="29" fillId="0" borderId="87" xfId="0" applyNumberFormat="1" applyFont="1" applyBorder="1" applyAlignment="1">
      <alignment horizontal="right" vertical="center"/>
    </xf>
    <xf numFmtId="202" fontId="29" fillId="0" borderId="91" xfId="23" applyNumberFormat="1" applyFont="1" applyBorder="1" applyAlignment="1">
      <alignment horizontal="right" vertical="center"/>
      <protection/>
    </xf>
    <xf numFmtId="202" fontId="29" fillId="0" borderId="29" xfId="23" applyNumberFormat="1" applyFont="1" applyBorder="1" applyAlignment="1">
      <alignment horizontal="right" vertical="center"/>
      <protection/>
    </xf>
    <xf numFmtId="202" fontId="29" fillId="3" borderId="29" xfId="23" applyNumberFormat="1" applyFont="1" applyFill="1" applyBorder="1" applyAlignment="1">
      <alignment horizontal="right" vertical="center"/>
      <protection/>
    </xf>
    <xf numFmtId="202" fontId="29" fillId="3" borderId="3" xfId="23" applyNumberFormat="1" applyFont="1" applyFill="1" applyBorder="1" applyAlignment="1">
      <alignment horizontal="right" vertical="center"/>
      <protection/>
    </xf>
    <xf numFmtId="202" fontId="29" fillId="3" borderId="13" xfId="23" applyNumberFormat="1" applyFont="1" applyFill="1" applyBorder="1" applyAlignment="1">
      <alignment horizontal="right" vertical="center"/>
      <protection/>
    </xf>
    <xf numFmtId="202" fontId="29" fillId="0" borderId="23" xfId="23" applyNumberFormat="1" applyFont="1" applyBorder="1" applyAlignment="1">
      <alignment horizontal="right" vertical="center"/>
      <protection/>
    </xf>
    <xf numFmtId="202" fontId="29" fillId="0" borderId="65" xfId="23" applyNumberFormat="1" applyFont="1" applyBorder="1" applyAlignment="1">
      <alignment horizontal="right" vertical="center"/>
      <protection/>
    </xf>
    <xf numFmtId="1" fontId="29" fillId="0" borderId="94" xfId="24" applyNumberFormat="1" applyFont="1" applyBorder="1" applyAlignment="1">
      <alignment horizontal="centerContinuous" vertical="center"/>
      <protection/>
    </xf>
    <xf numFmtId="0" fontId="41" fillId="0" borderId="0" xfId="20" applyNumberFormat="1" applyFont="1" applyFill="1" applyBorder="1" applyAlignment="1">
      <alignment vertical="center" wrapText="1"/>
      <protection/>
    </xf>
    <xf numFmtId="214" fontId="2" fillId="0" borderId="14" xfId="0" applyNumberFormat="1" applyFont="1" applyFill="1" applyBorder="1" applyAlignment="1" applyProtection="1">
      <alignment vertical="center"/>
      <protection/>
    </xf>
    <xf numFmtId="214" fontId="2" fillId="0" borderId="14" xfId="0" applyNumberFormat="1" applyFont="1" applyFill="1" applyBorder="1" applyAlignment="1" applyProtection="1">
      <alignment horizontal="right" vertical="center"/>
      <protection locked="0"/>
    </xf>
    <xf numFmtId="0" fontId="12" fillId="0" borderId="0" xfId="22" applyFont="1" applyAlignment="1">
      <alignment horizontal="centerContinuous"/>
      <protection/>
    </xf>
    <xf numFmtId="0" fontId="29" fillId="0" borderId="0" xfId="22" applyFont="1" applyAlignment="1">
      <alignment horizontal="centerContinuous"/>
      <protection/>
    </xf>
    <xf numFmtId="0" fontId="29" fillId="0" borderId="0" xfId="22" applyFont="1">
      <alignment/>
      <protection/>
    </xf>
    <xf numFmtId="0" fontId="11" fillId="0" borderId="0" xfId="22" applyFont="1">
      <alignment/>
      <protection/>
    </xf>
    <xf numFmtId="0" fontId="29" fillId="0" borderId="15" xfId="22" applyFont="1" applyBorder="1">
      <alignment/>
      <protection/>
    </xf>
    <xf numFmtId="0" fontId="29" fillId="0" borderId="16" xfId="22" applyFont="1" applyBorder="1">
      <alignment/>
      <protection/>
    </xf>
    <xf numFmtId="0" fontId="29" fillId="0" borderId="17" xfId="22" applyFont="1" applyBorder="1" applyAlignment="1">
      <alignment vertical="center"/>
      <protection/>
    </xf>
    <xf numFmtId="0" fontId="29" fillId="0" borderId="18" xfId="22" applyFont="1" applyBorder="1">
      <alignment/>
      <protection/>
    </xf>
    <xf numFmtId="0" fontId="29" fillId="0" borderId="19" xfId="22" applyFont="1" applyBorder="1">
      <alignment/>
      <protection/>
    </xf>
    <xf numFmtId="0" fontId="30" fillId="0" borderId="16" xfId="22" applyFont="1" applyBorder="1" applyAlignment="1">
      <alignment/>
      <protection/>
    </xf>
    <xf numFmtId="0" fontId="30" fillId="0" borderId="16" xfId="22" applyFont="1" applyBorder="1" applyAlignment="1">
      <alignment horizontal="center"/>
      <protection/>
    </xf>
    <xf numFmtId="0" fontId="30" fillId="0" borderId="16" xfId="22" applyFont="1" applyBorder="1">
      <alignment/>
      <protection/>
    </xf>
    <xf numFmtId="0" fontId="11" fillId="0" borderId="16" xfId="22" applyFont="1" applyBorder="1">
      <alignment/>
      <protection/>
    </xf>
    <xf numFmtId="0" fontId="29" fillId="0" borderId="20" xfId="22" applyFont="1" applyBorder="1">
      <alignment/>
      <protection/>
    </xf>
    <xf numFmtId="0" fontId="29" fillId="0" borderId="21" xfId="22" applyFont="1" applyBorder="1">
      <alignment/>
      <protection/>
    </xf>
    <xf numFmtId="0" fontId="29" fillId="0" borderId="0" xfId="22" applyFont="1" applyAlignment="1">
      <alignment/>
      <protection/>
    </xf>
    <xf numFmtId="0" fontId="31" fillId="0" borderId="0" xfId="22" applyFont="1" applyAlignment="1">
      <alignment/>
      <protection/>
    </xf>
    <xf numFmtId="0" fontId="29" fillId="0" borderId="10" xfId="22" applyFont="1" applyBorder="1" applyAlignment="1">
      <alignment vertical="center"/>
      <protection/>
    </xf>
    <xf numFmtId="0" fontId="30" fillId="0" borderId="22" xfId="22" applyFont="1" applyBorder="1" applyAlignment="1">
      <alignment horizontal="centerContinuous"/>
      <protection/>
    </xf>
    <xf numFmtId="0" fontId="29" fillId="0" borderId="23" xfId="22" applyFont="1" applyBorder="1" applyAlignment="1">
      <alignment horizontal="centerContinuous"/>
      <protection/>
    </xf>
    <xf numFmtId="0" fontId="30" fillId="0" borderId="23" xfId="22" applyFont="1" applyBorder="1" applyAlignment="1">
      <alignment horizontal="centerContinuous"/>
      <protection/>
    </xf>
    <xf numFmtId="0" fontId="30" fillId="0" borderId="0" xfId="22" applyFont="1" applyBorder="1" applyAlignment="1">
      <alignment horizontal="centerContinuous"/>
      <protection/>
    </xf>
    <xf numFmtId="0" fontId="30" fillId="0" borderId="8" xfId="22" applyFont="1" applyBorder="1" applyAlignment="1">
      <alignment horizontal="centerContinuous"/>
      <protection/>
    </xf>
    <xf numFmtId="0" fontId="11" fillId="0" borderId="0" xfId="22" applyFont="1" applyBorder="1" applyAlignment="1">
      <alignment horizontal="centerContinuous"/>
      <protection/>
    </xf>
    <xf numFmtId="0" fontId="11" fillId="0" borderId="8" xfId="22" applyFont="1" applyBorder="1" applyAlignment="1">
      <alignment horizontal="centerContinuous"/>
      <protection/>
    </xf>
    <xf numFmtId="0" fontId="30" fillId="0" borderId="24" xfId="22" applyFont="1" applyBorder="1" applyAlignment="1">
      <alignment horizontal="centerContinuous"/>
      <protection/>
    </xf>
    <xf numFmtId="0" fontId="30" fillId="0" borderId="81" xfId="22" applyFont="1" applyBorder="1" applyAlignment="1">
      <alignment horizontal="centerContinuous"/>
      <protection/>
    </xf>
    <xf numFmtId="0" fontId="29" fillId="0" borderId="25" xfId="22" applyFont="1" applyBorder="1">
      <alignment/>
      <protection/>
    </xf>
    <xf numFmtId="0" fontId="29" fillId="0" borderId="10" xfId="22" applyFont="1" applyBorder="1" applyAlignment="1">
      <alignment horizontal="center" vertical="center"/>
      <protection/>
    </xf>
    <xf numFmtId="0" fontId="29" fillId="0" borderId="26" xfId="22" applyFont="1" applyBorder="1" applyAlignment="1">
      <alignment horizontal="center" vertical="center"/>
      <protection/>
    </xf>
    <xf numFmtId="0" fontId="29" fillId="0" borderId="27" xfId="22" applyFont="1" applyBorder="1" applyAlignment="1">
      <alignment horizontal="center" vertical="center"/>
      <protection/>
    </xf>
    <xf numFmtId="0" fontId="29" fillId="0" borderId="28" xfId="22" applyFont="1" applyBorder="1" applyAlignment="1">
      <alignment horizontal="center" vertical="center"/>
      <protection/>
    </xf>
    <xf numFmtId="0" fontId="29" fillId="0" borderId="29" xfId="22" applyFont="1" applyBorder="1" applyAlignment="1">
      <alignment horizontal="center" vertical="center"/>
      <protection/>
    </xf>
    <xf numFmtId="0" fontId="29" fillId="0" borderId="30" xfId="22" applyFont="1" applyBorder="1" applyAlignment="1">
      <alignment vertical="center"/>
      <protection/>
    </xf>
    <xf numFmtId="0" fontId="29" fillId="0" borderId="31" xfId="22" applyFont="1" applyBorder="1" applyAlignment="1">
      <alignment horizontal="center" vertical="center"/>
      <protection/>
    </xf>
    <xf numFmtId="0" fontId="29" fillId="0" borderId="32" xfId="22" applyFont="1" applyBorder="1" applyAlignment="1">
      <alignment horizontal="center" vertical="center"/>
      <protection/>
    </xf>
    <xf numFmtId="0" fontId="29" fillId="0" borderId="22" xfId="22" applyFont="1" applyBorder="1" applyAlignment="1">
      <alignment horizontal="centerContinuous" vertical="center"/>
      <protection/>
    </xf>
    <xf numFmtId="0" fontId="29" fillId="0" borderId="33" xfId="22" applyFont="1" applyBorder="1" applyAlignment="1">
      <alignment horizontal="centerContinuous" vertical="center"/>
      <protection/>
    </xf>
    <xf numFmtId="0" fontId="29" fillId="0" borderId="27" xfId="22" applyFont="1" applyBorder="1" applyAlignment="1">
      <alignment vertical="center"/>
      <protection/>
    </xf>
    <xf numFmtId="0" fontId="29" fillId="0" borderId="8" xfId="22" applyFont="1" applyBorder="1" applyAlignment="1">
      <alignment horizontal="center" vertical="center"/>
      <protection/>
    </xf>
    <xf numFmtId="0" fontId="29" fillId="0" borderId="24" xfId="22" applyFont="1" applyBorder="1" applyAlignment="1">
      <alignment horizontal="center" vertical="center"/>
      <protection/>
    </xf>
    <xf numFmtId="0" fontId="29" fillId="0" borderId="34" xfId="22" applyFont="1" applyBorder="1" applyAlignment="1">
      <alignment horizontal="centerContinuous"/>
      <protection/>
    </xf>
    <xf numFmtId="0" fontId="29" fillId="0" borderId="34" xfId="22" applyFont="1" applyBorder="1" applyAlignment="1">
      <alignment horizontal="centerContinuous" vertical="center"/>
      <protection/>
    </xf>
    <xf numFmtId="0" fontId="29" fillId="0" borderId="23" xfId="22" applyFont="1" applyBorder="1" applyAlignment="1">
      <alignment horizontal="centerContinuous" vertical="center"/>
      <protection/>
    </xf>
    <xf numFmtId="0" fontId="29" fillId="0" borderId="29" xfId="22" applyFont="1" applyBorder="1" applyAlignment="1">
      <alignment horizontal="centerContinuous" vertical="center"/>
      <protection/>
    </xf>
    <xf numFmtId="0" fontId="29" fillId="0" borderId="35" xfId="22" applyFont="1" applyBorder="1" applyAlignment="1">
      <alignment horizontal="center" vertical="center"/>
      <protection/>
    </xf>
    <xf numFmtId="0" fontId="29" fillId="0" borderId="0" xfId="22" applyFont="1" applyBorder="1" applyAlignment="1">
      <alignment horizontal="centerContinuous" vertical="center"/>
      <protection/>
    </xf>
    <xf numFmtId="0" fontId="29" fillId="0" borderId="36" xfId="22" applyFont="1" applyBorder="1" applyAlignment="1">
      <alignment horizontal="centerContinuous" vertical="center"/>
      <protection/>
    </xf>
    <xf numFmtId="0" fontId="29" fillId="0" borderId="37" xfId="22" applyFont="1" applyBorder="1" applyAlignment="1">
      <alignment vertical="center"/>
      <protection/>
    </xf>
    <xf numFmtId="0" fontId="29" fillId="0" borderId="25" xfId="22" applyFont="1" applyBorder="1" applyAlignment="1">
      <alignment horizontal="center" vertical="center"/>
      <protection/>
    </xf>
    <xf numFmtId="0" fontId="29" fillId="0" borderId="0" xfId="22" applyFont="1" applyBorder="1" applyAlignment="1">
      <alignment horizontal="center" vertical="center"/>
      <protection/>
    </xf>
    <xf numFmtId="0" fontId="29" fillId="0" borderId="38" xfId="22" applyFont="1" applyBorder="1" applyAlignment="1">
      <alignment horizontal="center" vertical="center"/>
      <protection/>
    </xf>
    <xf numFmtId="0" fontId="29" fillId="0" borderId="28" xfId="22" applyFont="1" applyBorder="1" applyAlignment="1">
      <alignment horizontal="centerContinuous" vertical="center"/>
      <protection/>
    </xf>
    <xf numFmtId="0" fontId="29" fillId="0" borderId="8" xfId="22" applyFont="1" applyBorder="1" applyAlignment="1">
      <alignment horizontal="centerContinuous" vertical="center"/>
      <protection/>
    </xf>
    <xf numFmtId="0" fontId="29" fillId="0" borderId="0" xfId="22" applyFont="1" applyBorder="1" applyAlignment="1">
      <alignment vertical="center"/>
      <protection/>
    </xf>
    <xf numFmtId="0" fontId="30" fillId="0" borderId="29" xfId="22" applyFont="1" applyBorder="1" applyAlignment="1">
      <alignment horizontal="centerContinuous" vertical="center"/>
      <protection/>
    </xf>
    <xf numFmtId="0" fontId="30" fillId="0" borderId="0" xfId="22" applyFont="1" applyBorder="1" applyAlignment="1">
      <alignment horizontal="center" vertical="center"/>
      <protection/>
    </xf>
    <xf numFmtId="0" fontId="32" fillId="0" borderId="0" xfId="22" applyFont="1">
      <alignment/>
      <protection/>
    </xf>
    <xf numFmtId="0" fontId="31" fillId="0" borderId="0" xfId="22" applyFont="1" applyAlignment="1">
      <alignment horizontal="left"/>
      <protection/>
    </xf>
    <xf numFmtId="0" fontId="30" fillId="0" borderId="29" xfId="22" applyFont="1" applyBorder="1" applyAlignment="1">
      <alignment horizontal="center" vertical="center"/>
      <protection/>
    </xf>
    <xf numFmtId="0" fontId="30" fillId="0" borderId="0" xfId="22" applyFont="1" applyBorder="1" applyAlignment="1">
      <alignment horizontal="center" vertical="center"/>
      <protection/>
    </xf>
    <xf numFmtId="0" fontId="29" fillId="0" borderId="25" xfId="22" applyFont="1" applyBorder="1" applyAlignment="1">
      <alignment horizontal="center" vertical="center"/>
      <protection/>
    </xf>
    <xf numFmtId="0" fontId="29" fillId="0" borderId="39" xfId="22" applyFont="1" applyBorder="1" applyAlignment="1">
      <alignment horizontal="center" vertical="center"/>
      <protection/>
    </xf>
    <xf numFmtId="0" fontId="29" fillId="0" borderId="40" xfId="22" applyFont="1" applyBorder="1" applyAlignment="1">
      <alignment horizontal="center" vertical="center"/>
      <protection/>
    </xf>
    <xf numFmtId="0" fontId="29" fillId="0" borderId="36" xfId="22" applyFont="1" applyBorder="1" applyAlignment="1">
      <alignment vertical="center"/>
      <protection/>
    </xf>
    <xf numFmtId="0" fontId="29" fillId="0" borderId="23" xfId="22" applyFont="1" applyBorder="1" applyAlignment="1">
      <alignment vertical="center"/>
      <protection/>
    </xf>
    <xf numFmtId="0" fontId="29" fillId="0" borderId="23" xfId="22" applyFont="1" applyBorder="1" applyAlignment="1">
      <alignment horizontal="center" vertical="center"/>
      <protection/>
    </xf>
    <xf numFmtId="0" fontId="29" fillId="0" borderId="92" xfId="21" applyFont="1" applyBorder="1" applyAlignment="1">
      <alignment horizontal="center" vertical="center"/>
      <protection/>
    </xf>
    <xf numFmtId="0" fontId="31" fillId="0" borderId="0" xfId="22" applyFont="1" applyBorder="1" applyAlignment="1">
      <alignment/>
      <protection/>
    </xf>
    <xf numFmtId="0" fontId="29" fillId="0" borderId="0" xfId="22" applyFont="1" applyBorder="1" applyAlignment="1">
      <alignment/>
      <protection/>
    </xf>
    <xf numFmtId="0" fontId="29" fillId="0" borderId="11" xfId="22" applyFont="1" applyBorder="1" applyAlignment="1">
      <alignment horizontal="centerContinuous"/>
      <protection/>
    </xf>
    <xf numFmtId="0" fontId="29" fillId="0" borderId="3" xfId="22" applyFont="1" applyBorder="1" applyAlignment="1">
      <alignment horizontal="centerContinuous"/>
      <protection/>
    </xf>
    <xf numFmtId="0" fontId="11" fillId="0" borderId="1" xfId="22" applyFont="1" applyBorder="1" applyAlignment="1">
      <alignment horizontal="centerContinuous"/>
      <protection/>
    </xf>
    <xf numFmtId="0" fontId="29" fillId="0" borderId="1" xfId="22" applyFont="1" applyBorder="1" applyAlignment="1">
      <alignment horizontal="centerContinuous"/>
      <protection/>
    </xf>
    <xf numFmtId="0" fontId="29" fillId="0" borderId="9" xfId="22" applyFont="1" applyBorder="1" applyAlignment="1">
      <alignment horizontal="centerContinuous"/>
      <protection/>
    </xf>
    <xf numFmtId="0" fontId="29" fillId="0" borderId="25" xfId="22" applyFont="1" applyBorder="1" applyAlignment="1">
      <alignment/>
      <protection/>
    </xf>
    <xf numFmtId="0" fontId="29" fillId="0" borderId="43" xfId="22" applyFont="1" applyBorder="1">
      <alignment/>
      <protection/>
    </xf>
    <xf numFmtId="0" fontId="29" fillId="0" borderId="44" xfId="22" applyFont="1" applyBorder="1" applyAlignment="1">
      <alignment horizontal="centerContinuous"/>
      <protection/>
    </xf>
    <xf numFmtId="0" fontId="29" fillId="0" borderId="45" xfId="22" applyFont="1" applyBorder="1" applyAlignment="1">
      <alignment horizontal="centerContinuous"/>
      <protection/>
    </xf>
    <xf numFmtId="0" fontId="29" fillId="0" borderId="6" xfId="22" applyFont="1" applyBorder="1">
      <alignment/>
      <protection/>
    </xf>
    <xf numFmtId="0" fontId="29" fillId="0" borderId="46" xfId="22" applyFont="1" applyBorder="1" applyAlignment="1">
      <alignment horizontal="center"/>
      <protection/>
    </xf>
    <xf numFmtId="0" fontId="29" fillId="0" borderId="42" xfId="22" applyFont="1" applyBorder="1" applyAlignment="1">
      <alignment horizontal="center"/>
      <protection/>
    </xf>
    <xf numFmtId="0" fontId="29" fillId="0" borderId="86" xfId="22" applyFont="1" applyBorder="1" applyAlignment="1">
      <alignment horizontal="center"/>
      <protection/>
    </xf>
    <xf numFmtId="0" fontId="29" fillId="0" borderId="44" xfId="22" applyFont="1" applyBorder="1" applyAlignment="1">
      <alignment horizontal="center"/>
      <protection/>
    </xf>
    <xf numFmtId="0" fontId="29" fillId="0" borderId="48" xfId="22" applyFont="1" applyBorder="1" applyAlignment="1">
      <alignment horizontal="center"/>
      <protection/>
    </xf>
    <xf numFmtId="0" fontId="29" fillId="0" borderId="45" xfId="22" applyFont="1" applyBorder="1" applyAlignment="1">
      <alignment horizontal="center"/>
      <protection/>
    </xf>
    <xf numFmtId="0" fontId="29" fillId="0" borderId="47" xfId="22" applyFont="1" applyBorder="1" applyAlignment="1">
      <alignment horizontal="center"/>
      <protection/>
    </xf>
    <xf numFmtId="0" fontId="29" fillId="0" borderId="7" xfId="22" applyFont="1" applyBorder="1" applyAlignment="1">
      <alignment horizontal="center"/>
      <protection/>
    </xf>
    <xf numFmtId="0" fontId="29" fillId="0" borderId="49" xfId="22" applyFont="1" applyBorder="1">
      <alignment/>
      <protection/>
    </xf>
    <xf numFmtId="0" fontId="29" fillId="0" borderId="50" xfId="22" applyFont="1" applyBorder="1">
      <alignment/>
      <protection/>
    </xf>
    <xf numFmtId="0" fontId="29" fillId="0" borderId="1" xfId="22" applyFont="1" applyBorder="1">
      <alignment/>
      <protection/>
    </xf>
    <xf numFmtId="202" fontId="29" fillId="0" borderId="29" xfId="22" applyNumberFormat="1" applyFont="1" applyFill="1" applyBorder="1" applyAlignment="1">
      <alignment horizontal="right" vertical="center"/>
      <protection/>
    </xf>
    <xf numFmtId="202" fontId="29" fillId="2" borderId="29" xfId="22" applyNumberFormat="1" applyFont="1" applyFill="1" applyBorder="1" applyAlignment="1">
      <alignment horizontal="right" vertical="center"/>
      <protection/>
    </xf>
    <xf numFmtId="202" fontId="29" fillId="2" borderId="0" xfId="22" applyNumberFormat="1" applyFont="1" applyFill="1" applyBorder="1" applyAlignment="1">
      <alignment horizontal="right" vertical="center"/>
      <protection/>
    </xf>
    <xf numFmtId="202" fontId="29" fillId="0" borderId="29" xfId="22" applyNumberFormat="1" applyFont="1" applyBorder="1" applyAlignment="1">
      <alignment horizontal="right" vertical="center"/>
      <protection/>
    </xf>
    <xf numFmtId="202" fontId="29" fillId="3" borderId="8" xfId="22" applyNumberFormat="1" applyFont="1" applyFill="1" applyBorder="1" applyAlignment="1">
      <alignment horizontal="right" vertical="center"/>
      <protection/>
    </xf>
    <xf numFmtId="202" fontId="29" fillId="3" borderId="28" xfId="22" applyNumberFormat="1" applyFont="1" applyFill="1" applyBorder="1" applyAlignment="1">
      <alignment horizontal="right" vertical="center"/>
      <protection/>
    </xf>
    <xf numFmtId="202" fontId="29" fillId="3" borderId="29" xfId="22" applyNumberFormat="1" applyFont="1" applyFill="1" applyBorder="1" applyAlignment="1">
      <alignment horizontal="right" vertical="center"/>
      <protection/>
    </xf>
    <xf numFmtId="202" fontId="29" fillId="0" borderId="8" xfId="22" applyNumberFormat="1" applyFont="1" applyBorder="1" applyAlignment="1">
      <alignment horizontal="right" vertical="center"/>
      <protection/>
    </xf>
    <xf numFmtId="202" fontId="29" fillId="3" borderId="0" xfId="22" applyNumberFormat="1" applyFont="1" applyFill="1" applyBorder="1" applyAlignment="1">
      <alignment horizontal="right" vertical="center"/>
      <protection/>
    </xf>
    <xf numFmtId="202" fontId="29" fillId="0" borderId="0" xfId="22" applyNumberFormat="1" applyFont="1">
      <alignment/>
      <protection/>
    </xf>
    <xf numFmtId="0" fontId="29" fillId="0" borderId="8" xfId="22" applyFont="1" applyBorder="1">
      <alignment/>
      <protection/>
    </xf>
    <xf numFmtId="0" fontId="29" fillId="0" borderId="0" xfId="22" applyFont="1" applyAlignment="1">
      <alignment vertical="center"/>
      <protection/>
    </xf>
    <xf numFmtId="202" fontId="29" fillId="0" borderId="0" xfId="22" applyNumberFormat="1" applyFont="1" applyBorder="1" applyAlignment="1">
      <alignment horizontal="right" vertical="center"/>
      <protection/>
    </xf>
    <xf numFmtId="202" fontId="29" fillId="0" borderId="28" xfId="22" applyNumberFormat="1" applyFont="1" applyBorder="1" applyAlignment="1">
      <alignment horizontal="right" vertical="center"/>
      <protection/>
    </xf>
    <xf numFmtId="202" fontId="29" fillId="3" borderId="35" xfId="22" applyNumberFormat="1" applyFont="1" applyFill="1" applyBorder="1" applyAlignment="1">
      <alignment horizontal="right" vertical="center"/>
      <protection/>
    </xf>
    <xf numFmtId="0" fontId="30" fillId="0" borderId="21" xfId="22" applyFont="1" applyBorder="1" applyAlignment="1">
      <alignment horizontal="centerContinuous" vertical="center"/>
      <protection/>
    </xf>
    <xf numFmtId="202" fontId="29" fillId="2" borderId="35" xfId="22" applyNumberFormat="1" applyFont="1" applyFill="1" applyBorder="1" applyAlignment="1">
      <alignment horizontal="right" vertical="center"/>
      <protection/>
    </xf>
    <xf numFmtId="0" fontId="29" fillId="0" borderId="8" xfId="22" applyFont="1" applyBorder="1" applyAlignment="1">
      <alignment horizontal="centerContinuous"/>
      <protection/>
    </xf>
    <xf numFmtId="0" fontId="29" fillId="0" borderId="44" xfId="22" applyFont="1" applyBorder="1" applyAlignment="1">
      <alignment vertical="center"/>
      <protection/>
    </xf>
    <xf numFmtId="202" fontId="29" fillId="0" borderId="42" xfId="22" applyNumberFormat="1" applyFont="1" applyBorder="1" applyAlignment="1">
      <alignment horizontal="right" vertical="center"/>
      <protection/>
    </xf>
    <xf numFmtId="202" fontId="29" fillId="0" borderId="44" xfId="22" applyNumberFormat="1" applyFont="1" applyBorder="1" applyAlignment="1">
      <alignment horizontal="right" vertical="center"/>
      <protection/>
    </xf>
    <xf numFmtId="202" fontId="29" fillId="0" borderId="45" xfId="22" applyNumberFormat="1" applyFont="1" applyBorder="1" applyAlignment="1">
      <alignment horizontal="right" vertical="center"/>
      <protection/>
    </xf>
    <xf numFmtId="202" fontId="29" fillId="0" borderId="46" xfId="22" applyNumberFormat="1" applyFont="1" applyBorder="1" applyAlignment="1">
      <alignment horizontal="right" vertical="center"/>
      <protection/>
    </xf>
    <xf numFmtId="0" fontId="30" fillId="0" borderId="52" xfId="22" applyFont="1" applyBorder="1">
      <alignment/>
      <protection/>
    </xf>
    <xf numFmtId="0" fontId="30" fillId="0" borderId="53" xfId="22" applyFont="1" applyBorder="1">
      <alignment/>
      <protection/>
    </xf>
    <xf numFmtId="0" fontId="30" fillId="0" borderId="54" xfId="22" applyFont="1" applyBorder="1" applyAlignment="1">
      <alignment vertical="center"/>
      <protection/>
    </xf>
    <xf numFmtId="202" fontId="30" fillId="0" borderId="56" xfId="22" applyNumberFormat="1" applyFont="1" applyBorder="1" applyAlignment="1">
      <alignment horizontal="right" vertical="center"/>
      <protection/>
    </xf>
    <xf numFmtId="202" fontId="30" fillId="0" borderId="54" xfId="22" applyNumberFormat="1" applyFont="1" applyBorder="1" applyAlignment="1">
      <alignment horizontal="right" vertical="center"/>
      <protection/>
    </xf>
    <xf numFmtId="202" fontId="30" fillId="0" borderId="57" xfId="22" applyNumberFormat="1" applyFont="1" applyBorder="1" applyAlignment="1">
      <alignment horizontal="right" vertical="center"/>
      <protection/>
    </xf>
    <xf numFmtId="202" fontId="30" fillId="0" borderId="58" xfId="22" applyNumberFormat="1" applyFont="1" applyBorder="1" applyAlignment="1">
      <alignment horizontal="right" vertical="center"/>
      <protection/>
    </xf>
    <xf numFmtId="0" fontId="30" fillId="0" borderId="0" xfId="22" applyFont="1">
      <alignment/>
      <protection/>
    </xf>
    <xf numFmtId="0" fontId="30" fillId="0" borderId="21" xfId="22" applyFont="1" applyBorder="1" applyAlignment="1">
      <alignment horizontal="center" vertical="center" textRotation="90"/>
      <protection/>
    </xf>
    <xf numFmtId="0" fontId="30" fillId="0" borderId="10" xfId="22" applyFont="1" applyBorder="1">
      <alignment/>
      <protection/>
    </xf>
    <xf numFmtId="202" fontId="29" fillId="4" borderId="29" xfId="22" applyNumberFormat="1" applyFont="1" applyFill="1" applyBorder="1" applyAlignment="1">
      <alignment horizontal="right" vertical="center"/>
      <protection/>
    </xf>
    <xf numFmtId="202" fontId="29" fillId="4" borderId="8" xfId="22" applyNumberFormat="1" applyFont="1" applyFill="1" applyBorder="1" applyAlignment="1">
      <alignment horizontal="right" vertical="center"/>
      <protection/>
    </xf>
    <xf numFmtId="202" fontId="29" fillId="4" borderId="28" xfId="22" applyNumberFormat="1" applyFont="1" applyFill="1" applyBorder="1" applyAlignment="1">
      <alignment horizontal="right" vertical="center"/>
      <protection/>
    </xf>
    <xf numFmtId="202" fontId="29" fillId="4" borderId="35" xfId="22" applyNumberFormat="1" applyFont="1" applyFill="1" applyBorder="1" applyAlignment="1">
      <alignment horizontal="right" vertical="center"/>
      <protection/>
    </xf>
    <xf numFmtId="0" fontId="30" fillId="0" borderId="10" xfId="22" applyFont="1" applyBorder="1" applyAlignment="1">
      <alignment horizontal="center" vertical="center"/>
      <protection/>
    </xf>
    <xf numFmtId="0" fontId="29" fillId="0" borderId="14" xfId="22" applyFont="1" applyBorder="1" applyAlignment="1">
      <alignment vertical="center"/>
      <protection/>
    </xf>
    <xf numFmtId="0" fontId="30" fillId="0" borderId="5" xfId="22" applyFont="1" applyBorder="1">
      <alignment/>
      <protection/>
    </xf>
    <xf numFmtId="0" fontId="29" fillId="0" borderId="7" xfId="22" applyFont="1" applyBorder="1" applyAlignment="1">
      <alignment vertical="center"/>
      <protection/>
    </xf>
    <xf numFmtId="202" fontId="29" fillId="3" borderId="42" xfId="22" applyNumberFormat="1" applyFont="1" applyFill="1" applyBorder="1" applyAlignment="1">
      <alignment horizontal="right" vertical="center"/>
      <protection/>
    </xf>
    <xf numFmtId="202" fontId="29" fillId="3" borderId="45" xfId="22" applyNumberFormat="1" applyFont="1" applyFill="1" applyBorder="1" applyAlignment="1">
      <alignment horizontal="right" vertical="center"/>
      <protection/>
    </xf>
    <xf numFmtId="0" fontId="28" fillId="3" borderId="29" xfId="22" applyFill="1" applyBorder="1">
      <alignment/>
      <protection/>
    </xf>
    <xf numFmtId="202" fontId="29" fillId="3" borderId="44" xfId="22" applyNumberFormat="1" applyFont="1" applyFill="1" applyBorder="1" applyAlignment="1">
      <alignment horizontal="right" vertical="center"/>
      <protection/>
    </xf>
    <xf numFmtId="202" fontId="29" fillId="3" borderId="46" xfId="22" applyNumberFormat="1" applyFont="1" applyFill="1" applyBorder="1" applyAlignment="1">
      <alignment horizontal="right" vertical="center"/>
      <protection/>
    </xf>
    <xf numFmtId="202" fontId="29" fillId="3" borderId="48" xfId="22" applyNumberFormat="1" applyFont="1" applyFill="1" applyBorder="1" applyAlignment="1">
      <alignment horizontal="right" vertical="center"/>
      <protection/>
    </xf>
    <xf numFmtId="0" fontId="30" fillId="0" borderId="50" xfId="22" applyFont="1" applyBorder="1" applyAlignment="1">
      <alignment horizontal="center" vertical="center"/>
      <protection/>
    </xf>
    <xf numFmtId="202" fontId="29" fillId="4" borderId="42" xfId="22" applyNumberFormat="1" applyFont="1" applyFill="1" applyBorder="1" applyAlignment="1">
      <alignment horizontal="right" vertical="center"/>
      <protection/>
    </xf>
    <xf numFmtId="0" fontId="30" fillId="0" borderId="21" xfId="22" applyFont="1" applyBorder="1" applyAlignment="1">
      <alignment horizontal="center" vertical="center"/>
      <protection/>
    </xf>
    <xf numFmtId="0" fontId="30" fillId="0" borderId="44" xfId="22" applyFont="1" applyBorder="1" applyAlignment="1">
      <alignment vertical="center"/>
      <protection/>
    </xf>
    <xf numFmtId="202" fontId="30" fillId="3" borderId="42" xfId="22" applyNumberFormat="1" applyFont="1" applyFill="1" applyBorder="1" applyAlignment="1">
      <alignment horizontal="right" vertical="center"/>
      <protection/>
    </xf>
    <xf numFmtId="0" fontId="29" fillId="0" borderId="0" xfId="22" applyFont="1" applyBorder="1" applyAlignment="1">
      <alignment vertical="center"/>
      <protection/>
    </xf>
    <xf numFmtId="202" fontId="29" fillId="3" borderId="36" xfId="22" applyNumberFormat="1" applyFont="1" applyFill="1" applyBorder="1" applyAlignment="1">
      <alignment horizontal="right" vertical="center"/>
      <protection/>
    </xf>
    <xf numFmtId="202" fontId="29" fillId="0" borderId="23" xfId="22" applyNumberFormat="1" applyFont="1" applyBorder="1" applyAlignment="1">
      <alignment horizontal="right" vertical="center"/>
      <protection/>
    </xf>
    <xf numFmtId="202" fontId="29" fillId="0" borderId="36" xfId="22" applyNumberFormat="1" applyFont="1" applyBorder="1" applyAlignment="1">
      <alignment horizontal="right" vertical="center"/>
      <protection/>
    </xf>
    <xf numFmtId="202" fontId="29" fillId="3" borderId="24" xfId="22" applyNumberFormat="1" applyFont="1" applyFill="1" applyBorder="1" applyAlignment="1">
      <alignment horizontal="right" vertical="center"/>
      <protection/>
    </xf>
    <xf numFmtId="202" fontId="29" fillId="3" borderId="39" xfId="22" applyNumberFormat="1" applyFont="1" applyFill="1" applyBorder="1" applyAlignment="1">
      <alignment horizontal="right" vertical="center"/>
      <protection/>
    </xf>
    <xf numFmtId="202" fontId="29" fillId="0" borderId="24" xfId="22" applyNumberFormat="1" applyFont="1" applyBorder="1" applyAlignment="1">
      <alignment horizontal="right" vertical="center"/>
      <protection/>
    </xf>
    <xf numFmtId="202" fontId="29" fillId="3" borderId="40" xfId="22" applyNumberFormat="1" applyFont="1" applyFill="1" applyBorder="1" applyAlignment="1">
      <alignment horizontal="right" vertical="center"/>
      <protection/>
    </xf>
    <xf numFmtId="202" fontId="29" fillId="3" borderId="23" xfId="22" applyNumberFormat="1" applyFont="1" applyFill="1" applyBorder="1" applyAlignment="1">
      <alignment horizontal="right" vertical="center"/>
      <protection/>
    </xf>
    <xf numFmtId="0" fontId="30" fillId="0" borderId="52" xfId="22" applyFont="1" applyBorder="1" applyAlignment="1">
      <alignment horizontal="center" vertical="center"/>
      <protection/>
    </xf>
    <xf numFmtId="0" fontId="29" fillId="0" borderId="53" xfId="22" applyFont="1" applyBorder="1">
      <alignment/>
      <protection/>
    </xf>
    <xf numFmtId="0" fontId="29" fillId="0" borderId="60" xfId="22" applyFont="1" applyBorder="1" applyAlignment="1">
      <alignment vertical="center"/>
      <protection/>
    </xf>
    <xf numFmtId="0" fontId="30" fillId="0" borderId="21" xfId="22" applyFont="1" applyBorder="1">
      <alignment/>
      <protection/>
    </xf>
    <xf numFmtId="0" fontId="30" fillId="0" borderId="8" xfId="22" applyFont="1" applyBorder="1">
      <alignment/>
      <protection/>
    </xf>
    <xf numFmtId="0" fontId="30" fillId="0" borderId="63" xfId="22" applyFont="1" applyBorder="1" applyAlignment="1">
      <alignment vertical="center"/>
      <protection/>
    </xf>
    <xf numFmtId="202" fontId="30" fillId="3" borderId="56" xfId="22" applyNumberFormat="1" applyFont="1" applyFill="1" applyBorder="1" applyAlignment="1">
      <alignment horizontal="right" vertical="center"/>
      <protection/>
    </xf>
    <xf numFmtId="202" fontId="30" fillId="3" borderId="64" xfId="22" applyNumberFormat="1" applyFont="1" applyFill="1" applyBorder="1" applyAlignment="1">
      <alignment horizontal="right" vertical="center"/>
      <protection/>
    </xf>
    <xf numFmtId="0" fontId="29" fillId="0" borderId="14" xfId="22" applyFont="1" applyBorder="1" applyAlignment="1">
      <alignment vertical="center"/>
      <protection/>
    </xf>
    <xf numFmtId="202" fontId="29" fillId="3" borderId="14" xfId="22" applyNumberFormat="1" applyFont="1" applyFill="1" applyBorder="1" applyAlignment="1">
      <alignment horizontal="right" vertical="center"/>
      <protection/>
    </xf>
    <xf numFmtId="202" fontId="29" fillId="0" borderId="91" xfId="22" applyNumberFormat="1" applyFont="1" applyBorder="1" applyAlignment="1">
      <alignment horizontal="right" vertical="center"/>
      <protection/>
    </xf>
    <xf numFmtId="202" fontId="29" fillId="0" borderId="29" xfId="22" applyNumberFormat="1" applyFont="1" applyBorder="1" applyAlignment="1">
      <alignment horizontal="right" vertical="center"/>
      <protection/>
    </xf>
    <xf numFmtId="202" fontId="29" fillId="0" borderId="35" xfId="22" applyNumberFormat="1" applyFont="1" applyBorder="1" applyAlignment="1">
      <alignment horizontal="right" vertical="center"/>
      <protection/>
    </xf>
    <xf numFmtId="202" fontId="29" fillId="3" borderId="29" xfId="22" applyNumberFormat="1" applyFont="1" applyFill="1" applyBorder="1" applyAlignment="1">
      <alignment horizontal="right" vertical="center"/>
      <protection/>
    </xf>
    <xf numFmtId="0" fontId="30" fillId="0" borderId="0" xfId="22" applyFont="1" applyAlignment="1">
      <alignment horizontal="centerContinuous"/>
      <protection/>
    </xf>
    <xf numFmtId="0" fontId="11" fillId="0" borderId="0" xfId="22" applyFont="1" applyBorder="1">
      <alignment/>
      <protection/>
    </xf>
    <xf numFmtId="202" fontId="29" fillId="3" borderId="9" xfId="22" applyNumberFormat="1" applyFont="1" applyFill="1" applyBorder="1" applyAlignment="1">
      <alignment horizontal="right" vertical="center"/>
      <protection/>
    </xf>
    <xf numFmtId="202" fontId="29" fillId="3" borderId="3" xfId="22" applyNumberFormat="1" applyFont="1" applyFill="1" applyBorder="1" applyAlignment="1">
      <alignment horizontal="right" vertical="center"/>
      <protection/>
    </xf>
    <xf numFmtId="202" fontId="29" fillId="3" borderId="1" xfId="22" applyNumberFormat="1" applyFont="1" applyFill="1" applyBorder="1" applyAlignment="1">
      <alignment horizontal="right" vertical="center"/>
      <protection/>
    </xf>
    <xf numFmtId="202" fontId="29" fillId="3" borderId="11" xfId="22" applyNumberFormat="1" applyFont="1" applyFill="1" applyBorder="1" applyAlignment="1">
      <alignment horizontal="right" vertical="center"/>
      <protection/>
    </xf>
    <xf numFmtId="202" fontId="29" fillId="3" borderId="41" xfId="22" applyNumberFormat="1" applyFont="1" applyFill="1" applyBorder="1" applyAlignment="1">
      <alignment horizontal="right" vertical="center"/>
      <protection/>
    </xf>
    <xf numFmtId="202" fontId="29" fillId="3" borderId="65" xfId="22" applyNumberFormat="1" applyFont="1" applyFill="1" applyBorder="1" applyAlignment="1">
      <alignment horizontal="right" vertical="center"/>
      <protection/>
    </xf>
    <xf numFmtId="202" fontId="29" fillId="3" borderId="66" xfId="22" applyNumberFormat="1" applyFont="1" applyFill="1" applyBorder="1" applyAlignment="1">
      <alignment horizontal="right" vertical="center"/>
      <protection/>
    </xf>
    <xf numFmtId="202" fontId="29" fillId="3" borderId="13" xfId="22" applyNumberFormat="1" applyFont="1" applyFill="1" applyBorder="1" applyAlignment="1">
      <alignment horizontal="right" vertical="center"/>
      <protection/>
    </xf>
    <xf numFmtId="202" fontId="29" fillId="3" borderId="4" xfId="22" applyNumberFormat="1" applyFont="1" applyFill="1" applyBorder="1" applyAlignment="1">
      <alignment horizontal="right" vertical="center"/>
      <protection/>
    </xf>
    <xf numFmtId="202" fontId="29" fillId="3" borderId="67" xfId="22" applyNumberFormat="1" applyFont="1" applyFill="1" applyBorder="1" applyAlignment="1">
      <alignment horizontal="right" vertical="center"/>
      <protection/>
    </xf>
    <xf numFmtId="202" fontId="29" fillId="3" borderId="84" xfId="22" applyNumberFormat="1" applyFont="1" applyFill="1" applyBorder="1" applyAlignment="1">
      <alignment horizontal="right" vertical="center"/>
      <protection/>
    </xf>
    <xf numFmtId="202" fontId="29" fillId="3" borderId="82" xfId="22" applyNumberFormat="1" applyFont="1" applyFill="1" applyBorder="1" applyAlignment="1">
      <alignment horizontal="right" vertical="center"/>
      <protection/>
    </xf>
    <xf numFmtId="202" fontId="29" fillId="0" borderId="38" xfId="22" applyNumberFormat="1" applyFont="1" applyBorder="1" applyAlignment="1">
      <alignment horizontal="right" vertical="center"/>
      <protection/>
    </xf>
    <xf numFmtId="202" fontId="29" fillId="0" borderId="47" xfId="22" applyNumberFormat="1" applyFont="1" applyBorder="1" applyAlignment="1">
      <alignment horizontal="right" vertical="center"/>
      <protection/>
    </xf>
    <xf numFmtId="202" fontId="29" fillId="0" borderId="48" xfId="22" applyNumberFormat="1" applyFont="1" applyBorder="1" applyAlignment="1">
      <alignment horizontal="right" vertical="center"/>
      <protection/>
    </xf>
    <xf numFmtId="0" fontId="29" fillId="0" borderId="11" xfId="22" applyFont="1" applyBorder="1" applyAlignment="1">
      <alignment vertical="center"/>
      <protection/>
    </xf>
    <xf numFmtId="202" fontId="29" fillId="0" borderId="39" xfId="22" applyNumberFormat="1" applyFont="1" applyBorder="1" applyAlignment="1">
      <alignment horizontal="right" vertical="center"/>
      <protection/>
    </xf>
    <xf numFmtId="202" fontId="29" fillId="0" borderId="69" xfId="22" applyNumberFormat="1" applyFont="1" applyBorder="1" applyAlignment="1">
      <alignment horizontal="right" vertical="center"/>
      <protection/>
    </xf>
    <xf numFmtId="202" fontId="29" fillId="3" borderId="69" xfId="22" applyNumberFormat="1" applyFont="1" applyFill="1" applyBorder="1" applyAlignment="1">
      <alignment horizontal="right" vertical="center"/>
      <protection/>
    </xf>
    <xf numFmtId="202" fontId="29" fillId="3" borderId="97" xfId="22" applyNumberFormat="1" applyFont="1" applyFill="1" applyBorder="1" applyAlignment="1">
      <alignment horizontal="right" vertical="center"/>
      <protection/>
    </xf>
    <xf numFmtId="202" fontId="34" fillId="0" borderId="36" xfId="22" applyNumberFormat="1" applyFont="1" applyBorder="1" applyAlignment="1">
      <alignment horizontal="right" vertical="center"/>
      <protection/>
    </xf>
    <xf numFmtId="0" fontId="11" fillId="0" borderId="21" xfId="22" applyFont="1" applyBorder="1">
      <alignment/>
      <protection/>
    </xf>
    <xf numFmtId="0" fontId="29" fillId="0" borderId="70" xfId="22" applyFont="1" applyBorder="1" applyAlignment="1">
      <alignment vertical="center"/>
      <protection/>
    </xf>
    <xf numFmtId="202" fontId="29" fillId="0" borderId="66" xfId="22" applyNumberFormat="1" applyFont="1" applyBorder="1" applyAlignment="1">
      <alignment horizontal="right" vertical="center"/>
      <protection/>
    </xf>
    <xf numFmtId="202" fontId="29" fillId="3" borderId="72" xfId="22" applyNumberFormat="1" applyFont="1" applyFill="1" applyBorder="1" applyAlignment="1">
      <alignment horizontal="right" vertical="center"/>
      <protection/>
    </xf>
    <xf numFmtId="202" fontId="29" fillId="3" borderId="73" xfId="22" applyNumberFormat="1" applyFont="1" applyFill="1" applyBorder="1" applyAlignment="1">
      <alignment horizontal="right" vertical="center"/>
      <protection/>
    </xf>
    <xf numFmtId="202" fontId="29" fillId="3" borderId="74" xfId="22" applyNumberFormat="1" applyFont="1" applyFill="1" applyBorder="1" applyAlignment="1">
      <alignment horizontal="right" vertical="center"/>
      <protection/>
    </xf>
    <xf numFmtId="202" fontId="34" fillId="0" borderId="29" xfId="22" applyNumberFormat="1" applyFont="1" applyBorder="1" applyAlignment="1">
      <alignment horizontal="right" vertical="center"/>
      <protection/>
    </xf>
    <xf numFmtId="0" fontId="29" fillId="0" borderId="0" xfId="22" applyFont="1" applyBorder="1">
      <alignment/>
      <protection/>
    </xf>
    <xf numFmtId="0" fontId="29" fillId="0" borderId="12" xfId="22" applyFont="1" applyBorder="1" applyAlignment="1">
      <alignment vertical="center"/>
      <protection/>
    </xf>
    <xf numFmtId="202" fontId="29" fillId="0" borderId="65" xfId="22" applyNumberFormat="1" applyFont="1" applyBorder="1" applyAlignment="1">
      <alignment horizontal="right" vertical="center"/>
      <protection/>
    </xf>
    <xf numFmtId="202" fontId="29" fillId="0" borderId="76" xfId="22" applyNumberFormat="1" applyFont="1" applyBorder="1" applyAlignment="1">
      <alignment horizontal="right" vertical="center"/>
      <protection/>
    </xf>
    <xf numFmtId="0" fontId="11" fillId="0" borderId="15" xfId="22" applyFont="1" applyBorder="1">
      <alignment/>
      <protection/>
    </xf>
    <xf numFmtId="0" fontId="31" fillId="0" borderId="16" xfId="22" applyFont="1" applyBorder="1" applyAlignment="1">
      <alignment horizontal="center"/>
      <protection/>
    </xf>
    <xf numFmtId="0" fontId="11" fillId="3" borderId="16" xfId="22" applyFont="1" applyFill="1" applyBorder="1">
      <alignment/>
      <protection/>
    </xf>
    <xf numFmtId="203" fontId="29" fillId="0" borderId="16" xfId="22" applyNumberFormat="1" applyFont="1" applyBorder="1">
      <alignment/>
      <protection/>
    </xf>
    <xf numFmtId="0" fontId="29" fillId="0" borderId="16" xfId="22" applyFont="1" applyFill="1" applyBorder="1" applyAlignment="1">
      <alignment horizontal="right"/>
      <protection/>
    </xf>
    <xf numFmtId="203" fontId="29" fillId="0" borderId="16" xfId="22" applyNumberFormat="1" applyFont="1" applyFill="1" applyBorder="1">
      <alignment/>
      <protection/>
    </xf>
    <xf numFmtId="203" fontId="29" fillId="0" borderId="16" xfId="22" applyNumberFormat="1" applyFont="1" applyBorder="1" applyAlignment="1">
      <alignment horizontal="center"/>
      <protection/>
    </xf>
    <xf numFmtId="203" fontId="11" fillId="0" borderId="16" xfId="22" applyNumberFormat="1" applyFont="1" applyBorder="1">
      <alignment/>
      <protection/>
    </xf>
    <xf numFmtId="203" fontId="11" fillId="0" borderId="19" xfId="22" applyNumberFormat="1" applyFont="1" applyBorder="1">
      <alignment/>
      <protection/>
    </xf>
    <xf numFmtId="0" fontId="31" fillId="0" borderId="16" xfId="22" applyFont="1" applyBorder="1" applyProtection="1">
      <alignment/>
      <protection/>
    </xf>
    <xf numFmtId="0" fontId="36" fillId="0" borderId="0" xfId="22" applyFont="1" applyBorder="1" applyAlignment="1">
      <alignment horizontal="right"/>
      <protection/>
    </xf>
    <xf numFmtId="14" fontId="36" fillId="0" borderId="0" xfId="22" applyNumberFormat="1" applyFont="1" applyBorder="1" applyAlignment="1" applyProtection="1">
      <alignment horizontal="centerContinuous"/>
      <protection locked="0"/>
    </xf>
    <xf numFmtId="0" fontId="31" fillId="0" borderId="0" xfId="22" applyFont="1" applyAlignment="1">
      <alignment horizontal="centerContinuous"/>
      <protection/>
    </xf>
    <xf numFmtId="0" fontId="31" fillId="0" borderId="77" xfId="22" applyFont="1" applyBorder="1">
      <alignment/>
      <protection/>
    </xf>
    <xf numFmtId="0" fontId="11" fillId="0" borderId="52" xfId="22" applyFont="1" applyBorder="1">
      <alignment/>
      <protection/>
    </xf>
    <xf numFmtId="0" fontId="11" fillId="0" borderId="78" xfId="22" applyFont="1" applyBorder="1">
      <alignment/>
      <protection/>
    </xf>
    <xf numFmtId="0" fontId="31" fillId="0" borderId="78" xfId="22" applyFont="1" applyBorder="1" applyAlignment="1">
      <alignment horizontal="center"/>
      <protection/>
    </xf>
    <xf numFmtId="203" fontId="11" fillId="0" borderId="78" xfId="22" applyNumberFormat="1" applyFont="1" applyFill="1" applyBorder="1">
      <alignment/>
      <protection/>
    </xf>
    <xf numFmtId="203" fontId="11" fillId="0" borderId="78" xfId="22" applyNumberFormat="1" applyFont="1" applyBorder="1" applyAlignment="1">
      <alignment horizontal="right"/>
      <protection/>
    </xf>
    <xf numFmtId="203" fontId="29" fillId="0" borderId="78" xfId="22" applyNumberFormat="1" applyFont="1" applyFill="1" applyBorder="1">
      <alignment/>
      <protection/>
    </xf>
    <xf numFmtId="0" fontId="28" fillId="0" borderId="78" xfId="22" applyBorder="1">
      <alignment/>
      <protection/>
    </xf>
    <xf numFmtId="203" fontId="11" fillId="0" borderId="78" xfId="22" applyNumberFormat="1" applyFont="1" applyBorder="1">
      <alignment/>
      <protection/>
    </xf>
    <xf numFmtId="203" fontId="11" fillId="0" borderId="53" xfId="22" applyNumberFormat="1" applyFont="1" applyBorder="1">
      <alignment/>
      <protection/>
    </xf>
    <xf numFmtId="0" fontId="29" fillId="0" borderId="78" xfId="22" applyFont="1" applyBorder="1">
      <alignment/>
      <protection/>
    </xf>
    <xf numFmtId="203" fontId="29" fillId="0" borderId="78" xfId="22" applyNumberFormat="1" applyFont="1" applyBorder="1" applyAlignment="1">
      <alignment horizontal="right"/>
      <protection/>
    </xf>
    <xf numFmtId="0" fontId="31" fillId="0" borderId="78" xfId="22" applyFont="1" applyBorder="1">
      <alignment/>
      <protection/>
    </xf>
    <xf numFmtId="0" fontId="31" fillId="0" borderId="80" xfId="22" applyFont="1" applyBorder="1">
      <alignment/>
      <protection/>
    </xf>
    <xf numFmtId="212" fontId="2" fillId="0" borderId="0" xfId="0" applyNumberFormat="1" applyFont="1" applyAlignment="1">
      <alignment/>
    </xf>
    <xf numFmtId="202" fontId="27" fillId="0" borderId="0" xfId="24" applyNumberFormat="1" applyFont="1" applyBorder="1" applyAlignment="1">
      <alignment horizontal="right" vertical="center"/>
      <protection/>
    </xf>
    <xf numFmtId="202" fontId="27" fillId="6" borderId="0" xfId="24" applyNumberFormat="1" applyFont="1" applyFill="1" applyBorder="1" applyAlignment="1">
      <alignment horizontal="right" vertical="center"/>
      <protection/>
    </xf>
    <xf numFmtId="0" fontId="27" fillId="0" borderId="29" xfId="24" applyFont="1" applyBorder="1" applyAlignment="1">
      <alignment vertical="center"/>
      <protection/>
    </xf>
    <xf numFmtId="0" fontId="27" fillId="0" borderId="8" xfId="24" applyFont="1" applyBorder="1" applyAlignment="1">
      <alignment vertical="center"/>
      <protection/>
    </xf>
    <xf numFmtId="0" fontId="27" fillId="0" borderId="98" xfId="24" applyFont="1" applyBorder="1">
      <alignment/>
      <protection/>
    </xf>
    <xf numFmtId="0" fontId="27" fillId="0" borderId="98" xfId="24" applyFont="1" applyBorder="1" applyAlignment="1">
      <alignment vertical="center"/>
      <protection/>
    </xf>
    <xf numFmtId="0" fontId="27" fillId="0" borderId="98" xfId="24" applyFont="1" applyBorder="1" applyAlignment="1">
      <alignment horizontal="centerContinuous"/>
      <protection/>
    </xf>
    <xf numFmtId="0" fontId="27" fillId="0" borderId="98" xfId="24" applyFont="1" applyBorder="1" applyAlignment="1">
      <alignment/>
      <protection/>
    </xf>
    <xf numFmtId="0" fontId="27" fillId="0" borderId="99" xfId="24" applyFont="1" applyBorder="1" applyAlignment="1">
      <alignment horizontal="centerContinuous"/>
      <protection/>
    </xf>
    <xf numFmtId="0" fontId="48" fillId="0" borderId="10" xfId="24" applyFont="1" applyBorder="1" applyAlignment="1">
      <alignment horizontal="center"/>
      <protection/>
    </xf>
    <xf numFmtId="202" fontId="48" fillId="0" borderId="29" xfId="21" applyNumberFormat="1" applyFont="1" applyBorder="1" applyAlignment="1">
      <alignment horizontal="right" vertical="center"/>
      <protection/>
    </xf>
    <xf numFmtId="0" fontId="27" fillId="0" borderId="30" xfId="24" applyFont="1" applyBorder="1" applyAlignment="1">
      <alignment horizontal="center" vertical="center"/>
      <protection/>
    </xf>
    <xf numFmtId="0" fontId="27" fillId="0" borderId="100" xfId="24" applyFont="1" applyBorder="1" applyAlignment="1">
      <alignment vertical="center"/>
      <protection/>
    </xf>
    <xf numFmtId="0" fontId="27" fillId="0" borderId="0" xfId="24" applyFont="1" applyBorder="1" applyAlignment="1">
      <alignment horizontal="center" vertical="center"/>
      <protection/>
    </xf>
    <xf numFmtId="202" fontId="27" fillId="0" borderId="0" xfId="21" applyNumberFormat="1" applyFont="1" applyBorder="1" applyAlignment="1">
      <alignment horizontal="right" vertical="center"/>
      <protection/>
    </xf>
    <xf numFmtId="202" fontId="52" fillId="6" borderId="13" xfId="24" applyNumberFormat="1" applyFont="1" applyFill="1" applyBorder="1" applyAlignment="1">
      <alignment horizontal="right" vertical="center"/>
      <protection/>
    </xf>
    <xf numFmtId="202" fontId="53" fillId="6" borderId="0" xfId="24" applyNumberFormat="1" applyFont="1" applyFill="1" applyBorder="1" applyAlignment="1">
      <alignment horizontal="right" vertical="center"/>
      <protection/>
    </xf>
    <xf numFmtId="0" fontId="0" fillId="0" borderId="0" xfId="24" applyFont="1" applyBorder="1">
      <alignment/>
      <protection/>
    </xf>
    <xf numFmtId="0" fontId="27" fillId="0" borderId="101" xfId="24" applyFont="1" applyBorder="1" applyAlignment="1">
      <alignment horizontal="centerContinuous" vertical="center"/>
      <protection/>
    </xf>
    <xf numFmtId="0" fontId="27" fillId="0" borderId="32" xfId="24" applyFont="1" applyBorder="1" applyAlignment="1">
      <alignment horizontal="center" vertical="center"/>
      <protection/>
    </xf>
    <xf numFmtId="0" fontId="27" fillId="0" borderId="38" xfId="24" applyFont="1" applyBorder="1" applyAlignment="1">
      <alignment horizontal="center" vertical="center"/>
      <protection/>
    </xf>
    <xf numFmtId="0" fontId="27" fillId="0" borderId="102" xfId="24" applyFont="1" applyBorder="1" applyAlignment="1">
      <alignment horizontal="center" vertical="center"/>
      <protection/>
    </xf>
    <xf numFmtId="202" fontId="52" fillId="6" borderId="103" xfId="24" applyNumberFormat="1" applyFont="1" applyFill="1" applyBorder="1" applyAlignment="1">
      <alignment horizontal="right" vertical="center"/>
      <protection/>
    </xf>
    <xf numFmtId="202" fontId="52" fillId="6" borderId="86" xfId="24" applyNumberFormat="1" applyFont="1" applyFill="1" applyBorder="1" applyAlignment="1">
      <alignment horizontal="right" vertical="center"/>
      <protection/>
    </xf>
    <xf numFmtId="202" fontId="27" fillId="0" borderId="3" xfId="24" applyNumberFormat="1" applyFont="1" applyBorder="1" applyAlignment="1">
      <alignment horizontal="right" vertical="center"/>
      <protection/>
    </xf>
    <xf numFmtId="202" fontId="27" fillId="0" borderId="38" xfId="21" applyNumberFormat="1" applyFont="1" applyBorder="1" applyAlignment="1">
      <alignment horizontal="right" vertical="center"/>
      <protection/>
    </xf>
    <xf numFmtId="202" fontId="52" fillId="6" borderId="92" xfId="24" applyNumberFormat="1" applyFont="1" applyFill="1" applyBorder="1" applyAlignment="1">
      <alignment horizontal="right" vertical="center"/>
      <protection/>
    </xf>
    <xf numFmtId="202" fontId="53" fillId="6" borderId="38" xfId="24" applyNumberFormat="1" applyFont="1" applyFill="1" applyBorder="1" applyAlignment="1">
      <alignment horizontal="right" vertical="center"/>
      <protection/>
    </xf>
    <xf numFmtId="202" fontId="27" fillId="0" borderId="82" xfId="24" applyNumberFormat="1" applyFont="1" applyBorder="1" applyAlignment="1">
      <alignment horizontal="right" vertical="center"/>
      <protection/>
    </xf>
    <xf numFmtId="202" fontId="27" fillId="0" borderId="90" xfId="24" applyNumberFormat="1" applyFont="1" applyBorder="1" applyAlignment="1">
      <alignment horizontal="right" vertical="center"/>
      <protection/>
    </xf>
    <xf numFmtId="202" fontId="27" fillId="0" borderId="0" xfId="24" applyNumberFormat="1" applyFont="1">
      <alignment/>
      <protection/>
    </xf>
    <xf numFmtId="0" fontId="27" fillId="0" borderId="16" xfId="24" applyFont="1" applyBorder="1" applyAlignment="1">
      <alignment horizontal="centerContinuous"/>
      <protection/>
    </xf>
    <xf numFmtId="0" fontId="48" fillId="4" borderId="14" xfId="24" applyFont="1" applyFill="1" applyBorder="1" applyAlignment="1">
      <alignment vertical="center"/>
      <protection/>
    </xf>
    <xf numFmtId="0" fontId="48" fillId="4" borderId="55" xfId="24" applyFont="1" applyFill="1" applyBorder="1" applyAlignment="1">
      <alignment horizontal="centerContinuous" vertical="center"/>
      <protection/>
    </xf>
    <xf numFmtId="202" fontId="48" fillId="4" borderId="104" xfId="24" applyNumberFormat="1" applyFont="1" applyFill="1" applyBorder="1" applyAlignment="1">
      <alignment horizontal="right" vertical="center"/>
      <protection/>
    </xf>
    <xf numFmtId="202" fontId="48" fillId="4" borderId="87" xfId="24" applyNumberFormat="1" applyFont="1" applyFill="1" applyBorder="1" applyAlignment="1">
      <alignment horizontal="right" vertical="center"/>
      <protection/>
    </xf>
    <xf numFmtId="202" fontId="48" fillId="4" borderId="56" xfId="24" applyNumberFormat="1" applyFont="1" applyFill="1" applyBorder="1" applyAlignment="1">
      <alignment horizontal="right" vertical="center"/>
      <protection/>
    </xf>
    <xf numFmtId="202" fontId="48" fillId="4" borderId="54" xfId="24" applyNumberFormat="1" applyFont="1" applyFill="1" applyBorder="1" applyAlignment="1">
      <alignment horizontal="right" vertical="center"/>
      <protection/>
    </xf>
    <xf numFmtId="1" fontId="27" fillId="4" borderId="59" xfId="24" applyNumberFormat="1" applyFont="1" applyFill="1" applyBorder="1" applyAlignment="1">
      <alignment horizontal="centerContinuous" vertical="center"/>
      <protection/>
    </xf>
    <xf numFmtId="0" fontId="48" fillId="4" borderId="0" xfId="24" applyFont="1" applyFill="1">
      <alignment/>
      <protection/>
    </xf>
    <xf numFmtId="0" fontId="0" fillId="0" borderId="0" xfId="0" applyFont="1" applyAlignment="1">
      <alignment horizontal="justify" vertical="top"/>
    </xf>
    <xf numFmtId="0" fontId="58" fillId="0" borderId="0" xfId="0" applyFont="1" applyAlignment="1">
      <alignment/>
    </xf>
    <xf numFmtId="0" fontId="60" fillId="0" borderId="0" xfId="0" applyFont="1" applyAlignment="1">
      <alignment/>
    </xf>
    <xf numFmtId="0" fontId="8" fillId="0" borderId="0" xfId="0" applyFont="1" applyAlignment="1">
      <alignment/>
    </xf>
    <xf numFmtId="0" fontId="0" fillId="0" borderId="0" xfId="0" applyFont="1" applyAlignment="1">
      <alignment vertical="top" wrapText="1"/>
    </xf>
    <xf numFmtId="0" fontId="0" fillId="0" borderId="0" xfId="0" applyFont="1" applyAlignment="1">
      <alignment/>
    </xf>
    <xf numFmtId="202" fontId="2" fillId="0" borderId="0" xfId="0" applyNumberFormat="1" applyFont="1" applyAlignment="1">
      <alignment/>
    </xf>
    <xf numFmtId="170" fontId="0" fillId="0" borderId="0" xfId="0" applyNumberFormat="1" applyAlignment="1">
      <alignment/>
    </xf>
    <xf numFmtId="2" fontId="2" fillId="0" borderId="0" xfId="0" applyNumberFormat="1" applyFont="1" applyAlignment="1">
      <alignment/>
    </xf>
    <xf numFmtId="208" fontId="0" fillId="0" borderId="0" xfId="0" applyNumberFormat="1" applyAlignment="1">
      <alignment/>
    </xf>
    <xf numFmtId="202" fontId="27" fillId="0" borderId="29" xfId="24" applyNumberFormat="1" applyFont="1" applyFill="1" applyBorder="1" applyAlignment="1">
      <alignment horizontal="right" vertical="center"/>
      <protection/>
    </xf>
    <xf numFmtId="202" fontId="27" fillId="0" borderId="8" xfId="24" applyNumberFormat="1" applyFont="1" applyFill="1" applyBorder="1" applyAlignment="1">
      <alignment horizontal="right" vertical="center"/>
      <protection/>
    </xf>
    <xf numFmtId="202" fontId="48" fillId="4" borderId="29" xfId="24" applyNumberFormat="1" applyFont="1" applyFill="1" applyBorder="1" applyAlignment="1">
      <alignment horizontal="right" vertical="center"/>
      <protection/>
    </xf>
    <xf numFmtId="169" fontId="2" fillId="0" borderId="0" xfId="0" applyNumberFormat="1" applyFont="1" applyAlignment="1">
      <alignment/>
    </xf>
    <xf numFmtId="217" fontId="24" fillId="0" borderId="0" xfId="0" applyNumberFormat="1" applyFont="1" applyBorder="1" applyAlignment="1">
      <alignment/>
    </xf>
    <xf numFmtId="220" fontId="24" fillId="0" borderId="0" xfId="0" applyNumberFormat="1" applyFont="1" applyBorder="1" applyAlignment="1">
      <alignment/>
    </xf>
    <xf numFmtId="221" fontId="2" fillId="0" borderId="14" xfId="0" applyNumberFormat="1" applyFont="1" applyBorder="1" applyAlignment="1">
      <alignment horizontal="right"/>
    </xf>
    <xf numFmtId="223" fontId="2" fillId="0" borderId="0" xfId="0" applyNumberFormat="1" applyFont="1" applyBorder="1" applyAlignment="1">
      <alignment horizontal="right"/>
    </xf>
    <xf numFmtId="0" fontId="62"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2" fillId="0" borderId="8" xfId="0" applyFont="1" applyBorder="1" applyAlignment="1">
      <alignment/>
    </xf>
    <xf numFmtId="0" fontId="2" fillId="0" borderId="4" xfId="0" applyFont="1" applyBorder="1" applyAlignment="1">
      <alignment/>
    </xf>
    <xf numFmtId="0" fontId="8" fillId="0" borderId="21" xfId="24" applyFont="1" applyBorder="1" applyAlignment="1" quotePrefix="1">
      <alignment horizontal="right" textRotation="180"/>
      <protection/>
    </xf>
    <xf numFmtId="0" fontId="2" fillId="0" borderId="46"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05" xfId="0" applyFont="1" applyBorder="1" applyAlignment="1">
      <alignment horizontal="center" vertical="center" wrapText="1"/>
    </xf>
    <xf numFmtId="0" fontId="2" fillId="0" borderId="106" xfId="0" applyFont="1" applyBorder="1" applyAlignment="1">
      <alignment horizontal="center" vertical="center" wrapText="1"/>
    </xf>
    <xf numFmtId="0" fontId="2" fillId="0" borderId="70" xfId="0" applyFont="1" applyBorder="1" applyAlignment="1">
      <alignment vertical="center"/>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xf>
    <xf numFmtId="0" fontId="0" fillId="0" borderId="0" xfId="0" applyFont="1" applyAlignment="1">
      <alignment horizontal="right" vertical="top" wrapText="1"/>
    </xf>
    <xf numFmtId="0" fontId="2" fillId="0" borderId="1"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xf>
    <xf numFmtId="0" fontId="2" fillId="0" borderId="5"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2"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44" xfId="0" applyFont="1" applyBorder="1" applyAlignment="1">
      <alignment horizontal="center" vertical="center"/>
    </xf>
    <xf numFmtId="0" fontId="30" fillId="0" borderId="22" xfId="21" applyFont="1" applyBorder="1" applyAlignment="1">
      <alignment horizontal="center"/>
      <protection/>
    </xf>
    <xf numFmtId="0" fontId="30" fillId="0" borderId="23" xfId="21" applyFont="1" applyBorder="1" applyAlignment="1">
      <alignment horizontal="center"/>
      <protection/>
    </xf>
    <xf numFmtId="0" fontId="29" fillId="0" borderId="86" xfId="21" applyFont="1" applyBorder="1" applyAlignment="1">
      <alignment horizontal="center"/>
      <protection/>
    </xf>
    <xf numFmtId="0" fontId="29" fillId="0" borderId="42" xfId="21" applyFont="1" applyBorder="1" applyAlignment="1">
      <alignment horizontal="center"/>
      <protection/>
    </xf>
    <xf numFmtId="0" fontId="1" fillId="0" borderId="0" xfId="0" applyFont="1" applyAlignment="1">
      <alignment horizontal="center"/>
    </xf>
    <xf numFmtId="0" fontId="2" fillId="0" borderId="19" xfId="0" applyFont="1" applyBorder="1" applyAlignment="1">
      <alignment/>
    </xf>
    <xf numFmtId="0" fontId="2" fillId="0" borderId="8" xfId="0" applyFont="1" applyBorder="1" applyAlignment="1">
      <alignment/>
    </xf>
    <xf numFmtId="0" fontId="2" fillId="0" borderId="53" xfId="0" applyFont="1" applyBorder="1" applyAlignment="1">
      <alignment/>
    </xf>
    <xf numFmtId="49" fontId="1" fillId="0" borderId="0" xfId="0" applyNumberFormat="1" applyFont="1" applyAlignment="1">
      <alignment horizontal="center"/>
    </xf>
    <xf numFmtId="0" fontId="2" fillId="0" borderId="8" xfId="0" applyFont="1" applyBorder="1" applyAlignment="1">
      <alignment horizontal="center"/>
    </xf>
    <xf numFmtId="0" fontId="2" fillId="0" borderId="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103" xfId="0" applyFont="1" applyBorder="1" applyAlignment="1">
      <alignment horizontal="center" vertical="center" wrapText="1"/>
    </xf>
    <xf numFmtId="0" fontId="2" fillId="0" borderId="107"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71" xfId="0" applyFont="1" applyBorder="1" applyAlignment="1">
      <alignment vertical="center"/>
    </xf>
    <xf numFmtId="0" fontId="8" fillId="0" borderId="21" xfId="24" applyFont="1" applyBorder="1" applyAlignment="1">
      <alignment horizontal="right" textRotation="180"/>
      <protection/>
    </xf>
  </cellXfs>
  <cellStyles count="13">
    <cellStyle name="Normal" xfId="0"/>
    <cellStyle name="Followed Hyperlink" xfId="15"/>
    <cellStyle name="Comma" xfId="16"/>
    <cellStyle name="Comma [0]" xfId="17"/>
    <cellStyle name="Hyperlink" xfId="18"/>
    <cellStyle name="Percent" xfId="19"/>
    <cellStyle name="Standard_CO2_Beisp" xfId="20"/>
    <cellStyle name="Standard_DR-phys.Einheiten" xfId="21"/>
    <cellStyle name="Standard_DR-RÖE" xfId="22"/>
    <cellStyle name="Standard_DR-SKE" xfId="23"/>
    <cellStyle name="Standard_DR-Terajoule"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1. Primärenergieverbrauch nach Energieträgern 
1990 bis 2003
</a:t>
            </a:r>
          </a:p>
        </c:rich>
      </c:tx>
      <c:layout>
        <c:manualLayout>
          <c:xMode val="factor"/>
          <c:yMode val="factor"/>
          <c:x val="0.02175"/>
          <c:y val="0.0105"/>
        </c:manualLayout>
      </c:layout>
      <c:spPr>
        <a:noFill/>
        <a:ln>
          <a:noFill/>
        </a:ln>
      </c:spPr>
    </c:title>
    <c:plotArea>
      <c:layout>
        <c:manualLayout>
          <c:xMode val="edge"/>
          <c:yMode val="edge"/>
          <c:x val="0.0385"/>
          <c:y val="0.17225"/>
          <c:w val="0.907"/>
          <c:h val="0.5965"/>
        </c:manualLayout>
      </c:layout>
      <c:areaChart>
        <c:grouping val="stacked"/>
        <c:varyColors val="0"/>
        <c:ser>
          <c:idx val="0"/>
          <c:order val="0"/>
          <c:tx>
            <c:strRef>
              <c:f>'DatenGraf1-2'!$B$3</c:f>
              <c:strCache>
                <c:ptCount val="1"/>
                <c:pt idx="0">
                  <c:v>Steinkohlen</c:v>
                </c:pt>
              </c:strCache>
            </c:strRef>
          </c:tx>
          <c:spPr>
            <a:solidFill>
              <a:srgbClr val="000000"/>
            </a:solidFill>
          </c:spPr>
          <c:extLst>
            <c:ext xmlns:c14="http://schemas.microsoft.com/office/drawing/2007/8/2/chart" uri="{6F2FDCE9-48DA-4B69-8628-5D25D57E5C99}">
              <c14:invertSolidFillFmt>
                <c14:spPr>
                  <a:solidFill>
                    <a:srgbClr val="333333"/>
                  </a:solidFill>
                </c14:spPr>
              </c14:invertSolidFillFmt>
            </c:ext>
          </c:extLst>
          <c:cat>
            <c:numRef>
              <c:f>'DatenGraf1-2'!$A$4:$A$17</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'DatenGraf1-2'!$B$4:$B$17</c:f>
              <c:numCache>
                <c:ptCount val="14"/>
                <c:pt idx="0">
                  <c:v>23.094</c:v>
                </c:pt>
                <c:pt idx="1">
                  <c:v>28.572</c:v>
                </c:pt>
                <c:pt idx="2">
                  <c:v>21.041</c:v>
                </c:pt>
                <c:pt idx="3">
                  <c:v>12.056</c:v>
                </c:pt>
                <c:pt idx="4">
                  <c:v>8.604</c:v>
                </c:pt>
                <c:pt idx="5">
                  <c:v>3.808</c:v>
                </c:pt>
                <c:pt idx="6">
                  <c:v>2.231</c:v>
                </c:pt>
                <c:pt idx="7">
                  <c:v>2.763</c:v>
                </c:pt>
                <c:pt idx="8">
                  <c:v>2.373</c:v>
                </c:pt>
                <c:pt idx="9">
                  <c:v>2.412</c:v>
                </c:pt>
                <c:pt idx="10">
                  <c:v>1.165</c:v>
                </c:pt>
                <c:pt idx="11">
                  <c:v>1.09</c:v>
                </c:pt>
                <c:pt idx="12">
                  <c:v>1.015975613</c:v>
                </c:pt>
                <c:pt idx="13">
                  <c:v>0.95431266675</c:v>
                </c:pt>
              </c:numCache>
            </c:numRef>
          </c:val>
        </c:ser>
        <c:ser>
          <c:idx val="1"/>
          <c:order val="1"/>
          <c:tx>
            <c:strRef>
              <c:f>'DatenGraf1-2'!$C$3</c:f>
              <c:strCache>
                <c:ptCount val="1"/>
                <c:pt idx="0">
                  <c:v>Braunkohlen</c:v>
                </c:pt>
              </c:strCache>
            </c:strRef>
          </c:tx>
          <c:spPr>
            <a:solidFill>
              <a:srgbClr val="993300"/>
            </a:solidFill>
          </c:spPr>
          <c:extLst>
            <c:ext xmlns:c14="http://schemas.microsoft.com/office/drawing/2007/8/2/chart" uri="{6F2FDCE9-48DA-4B69-8628-5D25D57E5C99}">
              <c14:invertSolidFillFmt>
                <c14:spPr>
                  <a:solidFill>
                    <a:srgbClr val="333333"/>
                  </a:solidFill>
                </c14:spPr>
              </c14:invertSolidFillFmt>
            </c:ext>
          </c:extLst>
          <c:cat>
            <c:numRef>
              <c:f>'DatenGraf1-2'!$A$4:$A$17</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'DatenGraf1-2'!$C$4:$C$17</c:f>
              <c:numCache>
                <c:ptCount val="14"/>
                <c:pt idx="0">
                  <c:v>210.471</c:v>
                </c:pt>
                <c:pt idx="1">
                  <c:v>136.401</c:v>
                </c:pt>
                <c:pt idx="2">
                  <c:v>89.813</c:v>
                </c:pt>
                <c:pt idx="3">
                  <c:v>65.452</c:v>
                </c:pt>
                <c:pt idx="4">
                  <c:v>36.8</c:v>
                </c:pt>
                <c:pt idx="5">
                  <c:v>24.495</c:v>
                </c:pt>
                <c:pt idx="6">
                  <c:v>17.1</c:v>
                </c:pt>
                <c:pt idx="7">
                  <c:v>9.762</c:v>
                </c:pt>
                <c:pt idx="8">
                  <c:v>6.345</c:v>
                </c:pt>
                <c:pt idx="9">
                  <c:v>5.586</c:v>
                </c:pt>
                <c:pt idx="10">
                  <c:v>5.07</c:v>
                </c:pt>
                <c:pt idx="11">
                  <c:v>4.034</c:v>
                </c:pt>
                <c:pt idx="12">
                  <c:v>4.088014559</c:v>
                </c:pt>
                <c:pt idx="13">
                  <c:v>3.579020741</c:v>
                </c:pt>
              </c:numCache>
            </c:numRef>
          </c:val>
        </c:ser>
        <c:ser>
          <c:idx val="2"/>
          <c:order val="2"/>
          <c:tx>
            <c:strRef>
              <c:f>'DatenGraf1-2'!$D$3</c:f>
              <c:strCache>
                <c:ptCount val="1"/>
                <c:pt idx="0">
                  <c:v>Mineralöle</c:v>
                </c:pt>
              </c:strCache>
            </c:strRef>
          </c:tx>
          <c:spPr>
            <a:solidFill>
              <a:srgbClr val="000080"/>
            </a:solidFill>
          </c:spPr>
          <c:extLst>
            <c:ext xmlns:c14="http://schemas.microsoft.com/office/drawing/2007/8/2/chart" uri="{6F2FDCE9-48DA-4B69-8628-5D25D57E5C99}">
              <c14:invertSolidFillFmt>
                <c14:spPr>
                  <a:solidFill>
                    <a:srgbClr val="333333"/>
                  </a:solidFill>
                </c14:spPr>
              </c14:invertSolidFillFmt>
            </c:ext>
          </c:extLst>
          <c:cat>
            <c:numRef>
              <c:f>'DatenGraf1-2'!$A$4:$A$17</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'DatenGraf1-2'!$D$4:$D$17</c:f>
              <c:numCache>
                <c:ptCount val="14"/>
                <c:pt idx="0">
                  <c:v>55.976</c:v>
                </c:pt>
                <c:pt idx="1">
                  <c:v>72.375</c:v>
                </c:pt>
                <c:pt idx="2">
                  <c:v>85.669</c:v>
                </c:pt>
                <c:pt idx="3">
                  <c:v>92.888</c:v>
                </c:pt>
                <c:pt idx="4">
                  <c:v>99.127</c:v>
                </c:pt>
                <c:pt idx="5">
                  <c:v>104.788</c:v>
                </c:pt>
                <c:pt idx="6">
                  <c:v>102.908</c:v>
                </c:pt>
                <c:pt idx="7">
                  <c:v>99.878</c:v>
                </c:pt>
                <c:pt idx="8">
                  <c:v>103.249</c:v>
                </c:pt>
                <c:pt idx="9">
                  <c:v>102.877</c:v>
                </c:pt>
                <c:pt idx="10">
                  <c:v>98.681</c:v>
                </c:pt>
                <c:pt idx="11">
                  <c:v>100.479</c:v>
                </c:pt>
                <c:pt idx="12">
                  <c:v>96.80943857644</c:v>
                </c:pt>
                <c:pt idx="13">
                  <c:v>93.048766701</c:v>
                </c:pt>
              </c:numCache>
            </c:numRef>
          </c:val>
        </c:ser>
        <c:ser>
          <c:idx val="3"/>
          <c:order val="3"/>
          <c:tx>
            <c:strRef>
              <c:f>'DatenGraf1-2'!$E$3</c:f>
              <c:strCache>
                <c:ptCount val="1"/>
                <c:pt idx="0">
                  <c:v>Gase</c:v>
                </c:pt>
              </c:strCache>
            </c:strRef>
          </c:tx>
          <c:spPr>
            <a:solidFill>
              <a:srgbClr val="FFFF00"/>
            </a:solidFill>
          </c:spPr>
          <c:extLst>
            <c:ext xmlns:c14="http://schemas.microsoft.com/office/drawing/2007/8/2/chart" uri="{6F2FDCE9-48DA-4B69-8628-5D25D57E5C99}">
              <c14:invertSolidFillFmt>
                <c14:spPr>
                  <a:solidFill>
                    <a:srgbClr val="333333"/>
                  </a:solidFill>
                </c14:spPr>
              </c14:invertSolidFillFmt>
            </c:ext>
          </c:extLst>
          <c:cat>
            <c:numRef>
              <c:f>'DatenGraf1-2'!$A$4:$A$17</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'DatenGraf1-2'!$E$4:$E$17</c:f>
              <c:numCache>
                <c:ptCount val="14"/>
                <c:pt idx="0">
                  <c:v>21.792</c:v>
                </c:pt>
                <c:pt idx="1">
                  <c:v>18.636</c:v>
                </c:pt>
                <c:pt idx="2">
                  <c:v>29.106</c:v>
                </c:pt>
                <c:pt idx="3">
                  <c:v>39.411</c:v>
                </c:pt>
                <c:pt idx="4">
                  <c:v>45.164</c:v>
                </c:pt>
                <c:pt idx="5">
                  <c:v>60.65</c:v>
                </c:pt>
                <c:pt idx="6">
                  <c:v>81.11</c:v>
                </c:pt>
                <c:pt idx="7">
                  <c:v>83.366</c:v>
                </c:pt>
                <c:pt idx="8">
                  <c:v>83.816</c:v>
                </c:pt>
                <c:pt idx="9">
                  <c:v>83.619</c:v>
                </c:pt>
                <c:pt idx="10">
                  <c:v>83.155</c:v>
                </c:pt>
                <c:pt idx="11">
                  <c:v>86.377</c:v>
                </c:pt>
                <c:pt idx="12">
                  <c:v>86.647999212112</c:v>
                </c:pt>
                <c:pt idx="13">
                  <c:v>88.29206057212</c:v>
                </c:pt>
              </c:numCache>
            </c:numRef>
          </c:val>
        </c:ser>
        <c:ser>
          <c:idx val="4"/>
          <c:order val="4"/>
          <c:tx>
            <c:strRef>
              <c:f>'DatenGraf1-2'!$F$3</c:f>
              <c:strCache>
                <c:ptCount val="1"/>
                <c:pt idx="0">
                  <c:v>Wasser und Sonstige</c:v>
                </c:pt>
              </c:strCache>
            </c:strRef>
          </c:tx>
          <c:spPr>
            <a:solidFill>
              <a:srgbClr val="339966"/>
            </a:solidFill>
          </c:spPr>
          <c:extLst>
            <c:ext xmlns:c14="http://schemas.microsoft.com/office/drawing/2007/8/2/chart" uri="{6F2FDCE9-48DA-4B69-8628-5D25D57E5C99}">
              <c14:invertSolidFillFmt>
                <c14:spPr>
                  <a:solidFill>
                    <a:srgbClr val="000000"/>
                  </a:solidFill>
                </c14:spPr>
              </c14:invertSolidFillFmt>
            </c:ext>
          </c:extLst>
          <c:cat>
            <c:numRef>
              <c:f>'DatenGraf1-2'!$A$4:$A$17</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'DatenGraf1-2'!$F$4:$F$17</c:f>
              <c:numCache>
                <c:ptCount val="14"/>
                <c:pt idx="0">
                  <c:v>1.951</c:v>
                </c:pt>
                <c:pt idx="1">
                  <c:v>1.519</c:v>
                </c:pt>
                <c:pt idx="2">
                  <c:v>1.566</c:v>
                </c:pt>
                <c:pt idx="3">
                  <c:v>1.382</c:v>
                </c:pt>
                <c:pt idx="4">
                  <c:v>2.229</c:v>
                </c:pt>
                <c:pt idx="5">
                  <c:v>2.422</c:v>
                </c:pt>
                <c:pt idx="6">
                  <c:v>4.126</c:v>
                </c:pt>
                <c:pt idx="7">
                  <c:v>5.217</c:v>
                </c:pt>
                <c:pt idx="8">
                  <c:v>5.022</c:v>
                </c:pt>
                <c:pt idx="9">
                  <c:v>5.407</c:v>
                </c:pt>
                <c:pt idx="10">
                  <c:v>8.344</c:v>
                </c:pt>
                <c:pt idx="11">
                  <c:v>9.538</c:v>
                </c:pt>
                <c:pt idx="12">
                  <c:v>17.2485569962961</c:v>
                </c:pt>
                <c:pt idx="13">
                  <c:v>22.2703054905897</c:v>
                </c:pt>
              </c:numCache>
            </c:numRef>
          </c:val>
        </c:ser>
        <c:ser>
          <c:idx val="5"/>
          <c:order val="5"/>
          <c:tx>
            <c:strRef>
              <c:f>'DatenGraf1-2'!$G$3</c:f>
              <c:strCache>
                <c:ptCount val="1"/>
                <c:pt idx="0">
                  <c:v>Strom</c:v>
                </c:pt>
              </c:strCache>
            </c:strRef>
          </c:tx>
          <c:spPr>
            <a:solidFill>
              <a:srgbClr val="FF0000"/>
            </a:solidFill>
          </c:spPr>
          <c:extLst>
            <c:ext xmlns:c14="http://schemas.microsoft.com/office/drawing/2007/8/2/chart" uri="{6F2FDCE9-48DA-4B69-8628-5D25D57E5C99}">
              <c14:invertSolidFillFmt>
                <c14:spPr>
                  <a:solidFill>
                    <a:srgbClr val="333333"/>
                  </a:solidFill>
                </c14:spPr>
              </c14:invertSolidFillFmt>
            </c:ext>
          </c:extLst>
          <c:cat>
            <c:numRef>
              <c:f>'DatenGraf1-2'!$A$4:$A$17</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'DatenGraf1-2'!$G$4:$G$17</c:f>
              <c:numCache>
                <c:ptCount val="14"/>
                <c:pt idx="0">
                  <c:v>41.242</c:v>
                </c:pt>
                <c:pt idx="1">
                  <c:v>30.105</c:v>
                </c:pt>
                <c:pt idx="2">
                  <c:v>28.912</c:v>
                </c:pt>
                <c:pt idx="3">
                  <c:v>27.86</c:v>
                </c:pt>
                <c:pt idx="4">
                  <c:v>29.26</c:v>
                </c:pt>
                <c:pt idx="5">
                  <c:v>29.803</c:v>
                </c:pt>
                <c:pt idx="6">
                  <c:v>27.462</c:v>
                </c:pt>
                <c:pt idx="7">
                  <c:v>26.344</c:v>
                </c:pt>
                <c:pt idx="8">
                  <c:v>26.409</c:v>
                </c:pt>
                <c:pt idx="9">
                  <c:v>27.971</c:v>
                </c:pt>
                <c:pt idx="10">
                  <c:v>27.664</c:v>
                </c:pt>
                <c:pt idx="11">
                  <c:v>28.306</c:v>
                </c:pt>
                <c:pt idx="12">
                  <c:v>34.9735824</c:v>
                </c:pt>
                <c:pt idx="13">
                  <c:v>34.6277481336</c:v>
                </c:pt>
              </c:numCache>
            </c:numRef>
          </c:val>
        </c:ser>
        <c:axId val="19283411"/>
        <c:axId val="8427640"/>
      </c:areaChart>
      <c:catAx>
        <c:axId val="19283411"/>
        <c:scaling>
          <c:orientation val="minMax"/>
        </c:scaling>
        <c:axPos val="b"/>
        <c:delete val="0"/>
        <c:numFmt formatCode="General" sourceLinked="1"/>
        <c:majorTickMark val="out"/>
        <c:minorTickMark val="none"/>
        <c:tickLblPos val="nextTo"/>
        <c:txPr>
          <a:bodyPr vert="horz" rot="0"/>
          <a:lstStyle/>
          <a:p>
            <a:pPr>
              <a:defRPr lang="en-US" cap="none" sz="1100" b="0" i="0" u="none" baseline="0">
                <a:latin typeface="Arial"/>
                <a:ea typeface="Arial"/>
                <a:cs typeface="Arial"/>
              </a:defRPr>
            </a:pPr>
          </a:p>
        </c:txPr>
        <c:crossAx val="8427640"/>
        <c:crosses val="autoZero"/>
        <c:auto val="1"/>
        <c:lblOffset val="100"/>
        <c:noMultiLvlLbl val="0"/>
      </c:catAx>
      <c:valAx>
        <c:axId val="8427640"/>
        <c:scaling>
          <c:orientation val="minMax"/>
          <c:max val="500"/>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19283411"/>
        <c:crossesAt val="1"/>
        <c:crossBetween val="midCat"/>
        <c:dispUnits/>
        <c:majorUnit val="100"/>
      </c:valAx>
      <c:spPr>
        <a:solidFill>
          <a:srgbClr val="FFFFFF"/>
        </a:solidFill>
        <a:ln w="12700">
          <a:solidFill/>
        </a:ln>
      </c:spPr>
    </c:plotArea>
    <c:legend>
      <c:legendPos val="b"/>
      <c:layout>
        <c:manualLayout>
          <c:xMode val="edge"/>
          <c:yMode val="edge"/>
          <c:x val="0.169"/>
          <c:y val="0.78525"/>
          <c:w val="0.831"/>
          <c:h val="0.104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2. Endenergie- und Primärenergieverbrauch
je 1000 Einwohner 1990 bis 2003</a:t>
            </a:r>
          </a:p>
        </c:rich>
      </c:tx>
      <c:layout>
        <c:manualLayout>
          <c:xMode val="factor"/>
          <c:yMode val="factor"/>
          <c:x val="0.02375"/>
          <c:y val="0.022"/>
        </c:manualLayout>
      </c:layout>
      <c:spPr>
        <a:noFill/>
        <a:ln>
          <a:noFill/>
        </a:ln>
      </c:spPr>
    </c:title>
    <c:plotArea>
      <c:layout>
        <c:manualLayout>
          <c:xMode val="edge"/>
          <c:yMode val="edge"/>
          <c:x val="0.05875"/>
          <c:y val="0.23075"/>
          <c:w val="0.89825"/>
          <c:h val="0.591"/>
        </c:manualLayout>
      </c:layout>
      <c:lineChart>
        <c:grouping val="standard"/>
        <c:varyColors val="0"/>
        <c:ser>
          <c:idx val="0"/>
          <c:order val="0"/>
          <c:tx>
            <c:strRef>
              <c:f>'DatenGraf1-2'!$B$21</c:f>
              <c:strCache>
                <c:ptCount val="1"/>
                <c:pt idx="0">
                  <c:v>Primärenergieverbrauch je 1000 Einwohner</c:v>
                </c:pt>
              </c:strCache>
            </c:strRef>
          </c:tx>
          <c:extLst>
            <c:ext xmlns:c14="http://schemas.microsoft.com/office/drawing/2007/8/2/chart" uri="{6F2FDCE9-48DA-4B69-8628-5D25D57E5C99}">
              <c14:invertSolidFillFmt>
                <c14:spPr>
                  <a:solidFill>
                    <a:srgbClr val="000000"/>
                  </a:solidFill>
                </c14:spPr>
              </c14:invertSolidFillFmt>
            </c:ext>
          </c:extLst>
          <c:cat>
            <c:numRef>
              <c:f>'DatenGraf1-2'!$A$22:$A$35</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'DatenGraf1-2'!$B$22:$B$35</c:f>
              <c:numCache>
                <c:ptCount val="14"/>
                <c:pt idx="0">
                  <c:v>135.8</c:v>
                </c:pt>
                <c:pt idx="1">
                  <c:v>111.8</c:v>
                </c:pt>
                <c:pt idx="2">
                  <c:v>100.6</c:v>
                </c:pt>
                <c:pt idx="3">
                  <c:v>94.4</c:v>
                </c:pt>
                <c:pt idx="4">
                  <c:v>87.8</c:v>
                </c:pt>
                <c:pt idx="5">
                  <c:v>90.3</c:v>
                </c:pt>
                <c:pt idx="6">
                  <c:v>94.3</c:v>
                </c:pt>
                <c:pt idx="7">
                  <c:v>91.7</c:v>
                </c:pt>
                <c:pt idx="8">
                  <c:v>92</c:v>
                </c:pt>
                <c:pt idx="9">
                  <c:v>92.7965701366016</c:v>
                </c:pt>
                <c:pt idx="10">
                  <c:v>91.78953922534475</c:v>
                </c:pt>
                <c:pt idx="11">
                  <c:v>95.30780418074742</c:v>
                </c:pt>
                <c:pt idx="12">
                  <c:v>100.66052407150383</c:v>
                </c:pt>
                <c:pt idx="13">
                  <c:v>102.29926393620818</c:v>
                </c:pt>
              </c:numCache>
            </c:numRef>
          </c:val>
          <c:smooth val="0"/>
        </c:ser>
        <c:ser>
          <c:idx val="1"/>
          <c:order val="1"/>
          <c:tx>
            <c:strRef>
              <c:f>'DatenGraf1-2'!$C$21</c:f>
              <c:strCache>
                <c:ptCount val="1"/>
                <c:pt idx="0">
                  <c:v>Endenergieverbrauch je 1000 Einwohner</c:v>
                </c:pt>
              </c:strCache>
            </c:strRef>
          </c:tx>
          <c:extLst>
            <c:ext xmlns:c14="http://schemas.microsoft.com/office/drawing/2007/8/2/chart" uri="{6F2FDCE9-48DA-4B69-8628-5D25D57E5C99}">
              <c14:invertSolidFillFmt>
                <c14:spPr>
                  <a:solidFill>
                    <a:srgbClr val="000000"/>
                  </a:solidFill>
                </c14:spPr>
              </c14:invertSolidFillFmt>
            </c:ext>
          </c:extLst>
          <c:cat>
            <c:numRef>
              <c:f>'DatenGraf1-2'!$A$22:$A$35</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'DatenGraf1-2'!$C$22:$C$35</c:f>
              <c:numCache>
                <c:ptCount val="14"/>
                <c:pt idx="0">
                  <c:v>117.9</c:v>
                </c:pt>
                <c:pt idx="1">
                  <c:v>94.2</c:v>
                </c:pt>
                <c:pt idx="2">
                  <c:v>85</c:v>
                </c:pt>
                <c:pt idx="3">
                  <c:v>82.2</c:v>
                </c:pt>
                <c:pt idx="4">
                  <c:v>76.9</c:v>
                </c:pt>
                <c:pt idx="5">
                  <c:v>81</c:v>
                </c:pt>
                <c:pt idx="6">
                  <c:v>84.1</c:v>
                </c:pt>
                <c:pt idx="7">
                  <c:v>82.2</c:v>
                </c:pt>
                <c:pt idx="8">
                  <c:v>82.8</c:v>
                </c:pt>
                <c:pt idx="9">
                  <c:v>83.87617241839902</c:v>
                </c:pt>
                <c:pt idx="10">
                  <c:v>83.8525078700565</c:v>
                </c:pt>
                <c:pt idx="11">
                  <c:v>88.45407228288117</c:v>
                </c:pt>
                <c:pt idx="12">
                  <c:v>91.57330144980854</c:v>
                </c:pt>
                <c:pt idx="13">
                  <c:v>91.24370261192664</c:v>
                </c:pt>
              </c:numCache>
            </c:numRef>
          </c:val>
          <c:smooth val="0"/>
        </c:ser>
        <c:marker val="1"/>
        <c:axId val="44948505"/>
        <c:axId val="38482822"/>
      </c:lineChart>
      <c:catAx>
        <c:axId val="44948505"/>
        <c:scaling>
          <c:orientation val="minMax"/>
        </c:scaling>
        <c:axPos val="b"/>
        <c:delete val="0"/>
        <c:numFmt formatCode="General" sourceLinked="1"/>
        <c:majorTickMark val="out"/>
        <c:minorTickMark val="none"/>
        <c:tickLblPos val="nextTo"/>
        <c:txPr>
          <a:bodyPr vert="horz" rot="0"/>
          <a:lstStyle/>
          <a:p>
            <a:pPr>
              <a:defRPr lang="en-US" cap="none" sz="1100" b="0" i="0" u="none" baseline="0">
                <a:latin typeface="Arial"/>
                <a:ea typeface="Arial"/>
                <a:cs typeface="Arial"/>
              </a:defRPr>
            </a:pPr>
          </a:p>
        </c:txPr>
        <c:crossAx val="38482822"/>
        <c:crosses val="autoZero"/>
        <c:auto val="1"/>
        <c:lblOffset val="100"/>
        <c:noMultiLvlLbl val="0"/>
      </c:catAx>
      <c:valAx>
        <c:axId val="38482822"/>
        <c:scaling>
          <c:orientation val="minMax"/>
          <c:max val="200"/>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4948505"/>
        <c:crossesAt val="1"/>
        <c:crossBetween val="midCat"/>
        <c:dispUnits/>
        <c:majorUnit val="50"/>
      </c:valAx>
      <c:spPr>
        <a:solidFill>
          <a:srgbClr val="FFFFFF"/>
        </a:solidFill>
        <a:ln w="12700">
          <a:solidFill/>
        </a:ln>
      </c:spPr>
    </c:plotArea>
    <c:legend>
      <c:legendPos val="b"/>
      <c:layout>
        <c:manualLayout>
          <c:xMode val="edge"/>
          <c:yMode val="edge"/>
          <c:x val="0.13625"/>
          <c:y val="0.84075"/>
          <c:w val="0.7545"/>
          <c:h val="0.096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3. Endenergieverbrauch nach Energieträgern
 1990 bis 2003</a:t>
            </a:r>
          </a:p>
        </c:rich>
      </c:tx>
      <c:layout>
        <c:manualLayout>
          <c:xMode val="factor"/>
          <c:yMode val="factor"/>
          <c:x val="0.02375"/>
          <c:y val="0.0025"/>
        </c:manualLayout>
      </c:layout>
      <c:spPr>
        <a:noFill/>
        <a:ln>
          <a:noFill/>
        </a:ln>
      </c:spPr>
    </c:title>
    <c:plotArea>
      <c:layout>
        <c:manualLayout>
          <c:xMode val="edge"/>
          <c:yMode val="edge"/>
          <c:x val="0.03475"/>
          <c:y val="0.1975"/>
          <c:w val="0.91075"/>
          <c:h val="0.59375"/>
        </c:manualLayout>
      </c:layout>
      <c:areaChart>
        <c:grouping val="stacked"/>
        <c:varyColors val="0"/>
        <c:ser>
          <c:idx val="0"/>
          <c:order val="0"/>
          <c:tx>
            <c:strRef>
              <c:f>'DatenGraf3-4'!$B$3</c:f>
              <c:strCache>
                <c:ptCount val="1"/>
                <c:pt idx="0">
                  <c:v>Steinkohlen</c:v>
                </c:pt>
              </c:strCache>
            </c:strRef>
          </c:tx>
          <c:spPr>
            <a:solidFill>
              <a:srgbClr val="000000"/>
            </a:solidFill>
          </c:spPr>
          <c:extLst>
            <c:ext xmlns:c14="http://schemas.microsoft.com/office/drawing/2007/8/2/chart" uri="{6F2FDCE9-48DA-4B69-8628-5D25D57E5C99}">
              <c14:invertSolidFillFmt>
                <c14:spPr>
                  <a:solidFill>
                    <a:srgbClr val="000000"/>
                  </a:solidFill>
                </c14:spPr>
              </c14:invertSolidFillFmt>
            </c:ext>
          </c:extLst>
          <c:cat>
            <c:numRef>
              <c:f>'DatenGraf3-4'!$A$4:$A$17</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'DatenGraf3-4'!$B$4:$B$17</c:f>
              <c:numCache>
                <c:ptCount val="14"/>
                <c:pt idx="0">
                  <c:v>12.7</c:v>
                </c:pt>
                <c:pt idx="1">
                  <c:v>19.79</c:v>
                </c:pt>
                <c:pt idx="2">
                  <c:v>11.415</c:v>
                </c:pt>
                <c:pt idx="3">
                  <c:v>6.178</c:v>
                </c:pt>
                <c:pt idx="4">
                  <c:v>4.359</c:v>
                </c:pt>
                <c:pt idx="5">
                  <c:v>3.339</c:v>
                </c:pt>
                <c:pt idx="6">
                  <c:v>1.967</c:v>
                </c:pt>
                <c:pt idx="7">
                  <c:v>2.322</c:v>
                </c:pt>
                <c:pt idx="8">
                  <c:v>1.965</c:v>
                </c:pt>
                <c:pt idx="9">
                  <c:v>2.176</c:v>
                </c:pt>
                <c:pt idx="10">
                  <c:v>1.165</c:v>
                </c:pt>
                <c:pt idx="11">
                  <c:v>1.09</c:v>
                </c:pt>
                <c:pt idx="12">
                  <c:v>1.015975613</c:v>
                </c:pt>
                <c:pt idx="13">
                  <c:v>0.95431266675</c:v>
                </c:pt>
              </c:numCache>
            </c:numRef>
          </c:val>
        </c:ser>
        <c:ser>
          <c:idx val="1"/>
          <c:order val="1"/>
          <c:tx>
            <c:strRef>
              <c:f>'DatenGraf3-4'!$C$3</c:f>
              <c:strCache>
                <c:ptCount val="1"/>
                <c:pt idx="0">
                  <c:v>Braunkohlen</c:v>
                </c:pt>
              </c:strCache>
            </c:strRef>
          </c:tx>
          <c:spPr>
            <a:solidFill>
              <a:srgbClr val="993300"/>
            </a:solidFill>
          </c:spPr>
          <c:extLst>
            <c:ext xmlns:c14="http://schemas.microsoft.com/office/drawing/2007/8/2/chart" uri="{6F2FDCE9-48DA-4B69-8628-5D25D57E5C99}">
              <c14:invertSolidFillFmt>
                <c14:spPr>
                  <a:solidFill>
                    <a:srgbClr val="000000"/>
                  </a:solidFill>
                </c14:spPr>
              </c14:invertSolidFillFmt>
            </c:ext>
          </c:extLst>
          <c:cat>
            <c:numRef>
              <c:f>'DatenGraf3-4'!$A$4:$A$17</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'DatenGraf3-4'!$C$4:$C$17</c:f>
              <c:numCache>
                <c:ptCount val="14"/>
                <c:pt idx="0">
                  <c:v>149.085</c:v>
                </c:pt>
                <c:pt idx="1">
                  <c:v>81.707</c:v>
                </c:pt>
                <c:pt idx="2">
                  <c:v>53.555</c:v>
                </c:pt>
                <c:pt idx="3">
                  <c:v>37.411</c:v>
                </c:pt>
                <c:pt idx="4">
                  <c:v>19.449</c:v>
                </c:pt>
                <c:pt idx="5">
                  <c:v>15.352</c:v>
                </c:pt>
                <c:pt idx="6">
                  <c:v>11.908</c:v>
                </c:pt>
                <c:pt idx="7">
                  <c:v>8.473</c:v>
                </c:pt>
                <c:pt idx="8">
                  <c:v>5.92</c:v>
                </c:pt>
                <c:pt idx="9">
                  <c:v>5.318</c:v>
                </c:pt>
                <c:pt idx="10">
                  <c:v>4.817</c:v>
                </c:pt>
                <c:pt idx="11">
                  <c:v>3.972</c:v>
                </c:pt>
                <c:pt idx="12">
                  <c:v>3.984009138</c:v>
                </c:pt>
                <c:pt idx="13">
                  <c:v>3.470557756</c:v>
                </c:pt>
              </c:numCache>
            </c:numRef>
          </c:val>
        </c:ser>
        <c:ser>
          <c:idx val="2"/>
          <c:order val="2"/>
          <c:tx>
            <c:strRef>
              <c:f>'DatenGraf3-4'!$D$3</c:f>
              <c:strCache>
                <c:ptCount val="1"/>
                <c:pt idx="0">
                  <c:v>Mineralöle</c:v>
                </c:pt>
              </c:strCache>
            </c:strRef>
          </c:tx>
          <c:spPr>
            <a:solidFill>
              <a:srgbClr val="000080"/>
            </a:solidFill>
          </c:spPr>
          <c:extLst>
            <c:ext xmlns:c14="http://schemas.microsoft.com/office/drawing/2007/8/2/chart" uri="{6F2FDCE9-48DA-4B69-8628-5D25D57E5C99}">
              <c14:invertSolidFillFmt>
                <c14:spPr>
                  <a:solidFill>
                    <a:srgbClr val="000000"/>
                  </a:solidFill>
                </c14:spPr>
              </c14:invertSolidFillFmt>
            </c:ext>
          </c:extLst>
          <c:cat>
            <c:numRef>
              <c:f>'DatenGraf3-4'!$A$4:$A$17</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'DatenGraf3-4'!$D$4:$D$17</c:f>
              <c:numCache>
                <c:ptCount val="14"/>
                <c:pt idx="0">
                  <c:v>53.841</c:v>
                </c:pt>
                <c:pt idx="1">
                  <c:v>63.783</c:v>
                </c:pt>
                <c:pt idx="2">
                  <c:v>73.149</c:v>
                </c:pt>
                <c:pt idx="3">
                  <c:v>83.664</c:v>
                </c:pt>
                <c:pt idx="4">
                  <c:v>87.2</c:v>
                </c:pt>
                <c:pt idx="5">
                  <c:v>92.289</c:v>
                </c:pt>
                <c:pt idx="6">
                  <c:v>94.071</c:v>
                </c:pt>
                <c:pt idx="7">
                  <c:v>92.149</c:v>
                </c:pt>
                <c:pt idx="8">
                  <c:v>95.68</c:v>
                </c:pt>
                <c:pt idx="9">
                  <c:v>94.508</c:v>
                </c:pt>
                <c:pt idx="10">
                  <c:v>92.493</c:v>
                </c:pt>
                <c:pt idx="11">
                  <c:v>95.18</c:v>
                </c:pt>
                <c:pt idx="12">
                  <c:v>91.48888886896</c:v>
                </c:pt>
                <c:pt idx="13">
                  <c:v>88.045952741</c:v>
                </c:pt>
              </c:numCache>
            </c:numRef>
          </c:val>
        </c:ser>
        <c:ser>
          <c:idx val="3"/>
          <c:order val="3"/>
          <c:tx>
            <c:strRef>
              <c:f>'DatenGraf3-4'!$E$3</c:f>
              <c:strCache>
                <c:ptCount val="1"/>
                <c:pt idx="0">
                  <c:v>Gase</c:v>
                </c:pt>
              </c:strCache>
            </c:strRef>
          </c:tx>
          <c:spPr>
            <a:solidFill>
              <a:srgbClr val="FFFF00"/>
            </a:solidFill>
          </c:spPr>
          <c:extLst>
            <c:ext xmlns:c14="http://schemas.microsoft.com/office/drawing/2007/8/2/chart" uri="{6F2FDCE9-48DA-4B69-8628-5D25D57E5C99}">
              <c14:invertSolidFillFmt>
                <c14:spPr>
                  <a:solidFill>
                    <a:srgbClr val="000000"/>
                  </a:solidFill>
                </c14:spPr>
              </c14:invertSolidFillFmt>
            </c:ext>
          </c:extLst>
          <c:cat>
            <c:numRef>
              <c:f>'DatenGraf3-4'!$A$4:$A$17</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'DatenGraf3-4'!$E$4:$E$17</c:f>
              <c:numCache>
                <c:ptCount val="14"/>
                <c:pt idx="0">
                  <c:v>22.156</c:v>
                </c:pt>
                <c:pt idx="1">
                  <c:v>17.515</c:v>
                </c:pt>
                <c:pt idx="2">
                  <c:v>25.06</c:v>
                </c:pt>
                <c:pt idx="3">
                  <c:v>32.91</c:v>
                </c:pt>
                <c:pt idx="4">
                  <c:v>34.63</c:v>
                </c:pt>
                <c:pt idx="5">
                  <c:v>42.501</c:v>
                </c:pt>
                <c:pt idx="6">
                  <c:v>49.774</c:v>
                </c:pt>
                <c:pt idx="7">
                  <c:v>51.708</c:v>
                </c:pt>
                <c:pt idx="8">
                  <c:v>51.917</c:v>
                </c:pt>
                <c:pt idx="9">
                  <c:v>54.104</c:v>
                </c:pt>
                <c:pt idx="10">
                  <c:v>55.074</c:v>
                </c:pt>
                <c:pt idx="11">
                  <c:v>58.577</c:v>
                </c:pt>
                <c:pt idx="12">
                  <c:v>55.582224048</c:v>
                </c:pt>
                <c:pt idx="13">
                  <c:v>54.82054978572</c:v>
                </c:pt>
              </c:numCache>
            </c:numRef>
          </c:val>
        </c:ser>
        <c:ser>
          <c:idx val="4"/>
          <c:order val="4"/>
          <c:tx>
            <c:strRef>
              <c:f>'DatenGraf3-4'!$F$3</c:f>
              <c:strCache>
                <c:ptCount val="1"/>
                <c:pt idx="0">
                  <c:v>Sonstige ET</c:v>
                </c:pt>
              </c:strCache>
            </c:strRef>
          </c:tx>
          <c:spPr>
            <a:solidFill>
              <a:srgbClr val="339966"/>
            </a:solidFill>
          </c:spPr>
          <c:extLst>
            <c:ext xmlns:c14="http://schemas.microsoft.com/office/drawing/2007/8/2/chart" uri="{6F2FDCE9-48DA-4B69-8628-5D25D57E5C99}">
              <c14:invertSolidFillFmt>
                <c14:spPr>
                  <a:solidFill>
                    <a:srgbClr val="FFFFFF"/>
                  </a:solidFill>
                </c14:spPr>
              </c14:invertSolidFillFmt>
            </c:ext>
          </c:extLst>
          <c:cat>
            <c:numRef>
              <c:f>'DatenGraf3-4'!$A$4:$A$17</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'DatenGraf3-4'!$F$4:$F$17</c:f>
              <c:numCache>
                <c:ptCount val="14"/>
                <c:pt idx="0">
                  <c:v>0.668</c:v>
                </c:pt>
                <c:pt idx="1">
                  <c:v>0.614</c:v>
                </c:pt>
                <c:pt idx="2">
                  <c:v>0.615</c:v>
                </c:pt>
                <c:pt idx="3">
                  <c:v>0.475</c:v>
                </c:pt>
                <c:pt idx="4">
                  <c:v>0.297</c:v>
                </c:pt>
                <c:pt idx="5">
                  <c:v>0.5</c:v>
                </c:pt>
                <c:pt idx="6">
                  <c:v>0.32</c:v>
                </c:pt>
                <c:pt idx="7">
                  <c:v>1.146</c:v>
                </c:pt>
                <c:pt idx="8">
                  <c:v>1.419</c:v>
                </c:pt>
                <c:pt idx="9">
                  <c:v>1.666</c:v>
                </c:pt>
                <c:pt idx="10">
                  <c:v>1.92</c:v>
                </c:pt>
                <c:pt idx="11">
                  <c:v>2.465</c:v>
                </c:pt>
                <c:pt idx="12">
                  <c:v>8.305856</c:v>
                </c:pt>
                <c:pt idx="13">
                  <c:v>11.2453965099423</c:v>
                </c:pt>
              </c:numCache>
            </c:numRef>
          </c:val>
        </c:ser>
        <c:ser>
          <c:idx val="5"/>
          <c:order val="5"/>
          <c:tx>
            <c:strRef>
              <c:f>'DatenGraf3-4'!$G$3</c:f>
              <c:strCache>
                <c:ptCount val="1"/>
                <c:pt idx="0">
                  <c:v>Strom</c:v>
                </c:pt>
              </c:strCache>
            </c:strRef>
          </c:tx>
          <c:spPr>
            <a:solidFill>
              <a:srgbClr val="FF0000"/>
            </a:solidFill>
          </c:spPr>
          <c:extLst>
            <c:ext xmlns:c14="http://schemas.microsoft.com/office/drawing/2007/8/2/chart" uri="{6F2FDCE9-48DA-4B69-8628-5D25D57E5C99}">
              <c14:invertSolidFillFmt>
                <c14:spPr>
                  <a:solidFill>
                    <a:srgbClr val="333333"/>
                  </a:solidFill>
                </c14:spPr>
              </c14:invertSolidFillFmt>
            </c:ext>
          </c:extLst>
          <c:cat>
            <c:numRef>
              <c:f>'DatenGraf3-4'!$A$4:$A$17</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'DatenGraf3-4'!$G$4:$G$17</c:f>
              <c:numCache>
                <c:ptCount val="14"/>
                <c:pt idx="0">
                  <c:v>42.38</c:v>
                </c:pt>
                <c:pt idx="1">
                  <c:v>33.084</c:v>
                </c:pt>
                <c:pt idx="2">
                  <c:v>29.498</c:v>
                </c:pt>
                <c:pt idx="3">
                  <c:v>29.109</c:v>
                </c:pt>
                <c:pt idx="4">
                  <c:v>29.413</c:v>
                </c:pt>
                <c:pt idx="5">
                  <c:v>31.706</c:v>
                </c:pt>
                <c:pt idx="6">
                  <c:v>33.051</c:v>
                </c:pt>
                <c:pt idx="7">
                  <c:v>33.194</c:v>
                </c:pt>
                <c:pt idx="8">
                  <c:v>34.139</c:v>
                </c:pt>
                <c:pt idx="9">
                  <c:v>34.961</c:v>
                </c:pt>
                <c:pt idx="10">
                  <c:v>36.968</c:v>
                </c:pt>
                <c:pt idx="11">
                  <c:v>38.959</c:v>
                </c:pt>
                <c:pt idx="12">
                  <c:v>46.2024864</c:v>
                </c:pt>
                <c:pt idx="13">
                  <c:v>45.1980504</c:v>
                </c:pt>
              </c:numCache>
            </c:numRef>
          </c:val>
        </c:ser>
        <c:ser>
          <c:idx val="6"/>
          <c:order val="6"/>
          <c:tx>
            <c:strRef>
              <c:f>'DatenGraf3-4'!$H$3</c:f>
              <c:strCache>
                <c:ptCount val="1"/>
                <c:pt idx="0">
                  <c:v>Fernwärme</c:v>
                </c:pt>
              </c:strCache>
            </c:strRef>
          </c:tx>
          <c:spPr>
            <a:solidFill>
              <a:srgbClr val="FF9900"/>
            </a:solidFill>
          </c:spPr>
          <c:extLst>
            <c:ext xmlns:c14="http://schemas.microsoft.com/office/drawing/2007/8/2/chart" uri="{6F2FDCE9-48DA-4B69-8628-5D25D57E5C99}">
              <c14:invertSolidFillFmt>
                <c14:spPr>
                  <a:solidFill>
                    <a:srgbClr val="333333"/>
                  </a:solidFill>
                </c14:spPr>
              </c14:invertSolidFillFmt>
            </c:ext>
          </c:extLst>
          <c:cat>
            <c:numRef>
              <c:f>'DatenGraf3-4'!$A$4:$A$17</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'DatenGraf3-4'!$H$4:$H$17</c:f>
              <c:numCache>
                <c:ptCount val="14"/>
                <c:pt idx="0">
                  <c:v>27.242</c:v>
                </c:pt>
                <c:pt idx="1">
                  <c:v>25.801</c:v>
                </c:pt>
                <c:pt idx="2">
                  <c:v>23.14</c:v>
                </c:pt>
                <c:pt idx="3">
                  <c:v>18.454</c:v>
                </c:pt>
                <c:pt idx="4">
                  <c:v>18.174</c:v>
                </c:pt>
                <c:pt idx="5">
                  <c:v>17.184</c:v>
                </c:pt>
                <c:pt idx="6">
                  <c:v>18.521</c:v>
                </c:pt>
                <c:pt idx="7">
                  <c:v>14.628</c:v>
                </c:pt>
                <c:pt idx="8">
                  <c:v>13.552</c:v>
                </c:pt>
                <c:pt idx="9">
                  <c:v>13.233</c:v>
                </c:pt>
                <c:pt idx="10">
                  <c:v>12.256</c:v>
                </c:pt>
                <c:pt idx="11">
                  <c:v>13.054</c:v>
                </c:pt>
                <c:pt idx="12">
                  <c:v>12.4677756</c:v>
                </c:pt>
                <c:pt idx="13">
                  <c:v>12.8008117</c:v>
                </c:pt>
              </c:numCache>
            </c:numRef>
          </c:val>
        </c:ser>
        <c:axId val="10387279"/>
        <c:axId val="61622980"/>
      </c:areaChart>
      <c:catAx>
        <c:axId val="10387279"/>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61622980"/>
        <c:crosses val="autoZero"/>
        <c:auto val="1"/>
        <c:lblOffset val="100"/>
        <c:tickLblSkip val="2"/>
        <c:noMultiLvlLbl val="0"/>
      </c:catAx>
      <c:valAx>
        <c:axId val="61622980"/>
        <c:scaling>
          <c:orientation val="minMax"/>
          <c:max val="400"/>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10387279"/>
        <c:crossesAt val="1"/>
        <c:crossBetween val="midCat"/>
        <c:dispUnits/>
        <c:majorUnit val="100"/>
        <c:minorUnit val="10"/>
      </c:valAx>
      <c:spPr>
        <a:solidFill>
          <a:srgbClr val="FFFFFF"/>
        </a:solidFill>
        <a:ln w="12700">
          <a:solidFill/>
        </a:ln>
      </c:spPr>
    </c:plotArea>
    <c:legend>
      <c:legendPos val="b"/>
      <c:layout>
        <c:manualLayout>
          <c:xMode val="edge"/>
          <c:yMode val="edge"/>
          <c:x val="0.14725"/>
          <c:y val="0.819"/>
          <c:w val="0.85275"/>
          <c:h val="0.102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4. Endenergieverbrauch nach Verbrauchergruppen 1990 bis 2003</a:t>
            </a:r>
          </a:p>
        </c:rich>
      </c:tx>
      <c:layout>
        <c:manualLayout>
          <c:xMode val="factor"/>
          <c:yMode val="factor"/>
          <c:x val="0.02925"/>
          <c:y val="0.022"/>
        </c:manualLayout>
      </c:layout>
      <c:spPr>
        <a:noFill/>
        <a:ln>
          <a:noFill/>
        </a:ln>
      </c:spPr>
    </c:title>
    <c:plotArea>
      <c:layout>
        <c:manualLayout>
          <c:xMode val="edge"/>
          <c:yMode val="edge"/>
          <c:x val="0.049"/>
          <c:y val="0.173"/>
          <c:w val="0.91275"/>
          <c:h val="0.56325"/>
        </c:manualLayout>
      </c:layout>
      <c:areaChart>
        <c:grouping val="stacked"/>
        <c:varyColors val="0"/>
        <c:ser>
          <c:idx val="0"/>
          <c:order val="0"/>
          <c:tx>
            <c:strRef>
              <c:f>'DatenGraf3-4'!$B$21</c:f>
              <c:strCache>
                <c:ptCount val="1"/>
                <c:pt idx="0">
                  <c:v>Haushalte, Gewerbe, Handel, Dienstleistungen und übrige Verbraucher</c:v>
                </c:pt>
              </c:strCache>
            </c:strRef>
          </c:tx>
          <c:spPr>
            <a:solidFill>
              <a:srgbClr val="339966"/>
            </a:solidFill>
          </c:spPr>
          <c:extLst>
            <c:ext xmlns:c14="http://schemas.microsoft.com/office/drawing/2007/8/2/chart" uri="{6F2FDCE9-48DA-4B69-8628-5D25D57E5C99}">
              <c14:invertSolidFillFmt>
                <c14:spPr>
                  <a:solidFill>
                    <a:srgbClr val="333333"/>
                  </a:solidFill>
                </c14:spPr>
              </c14:invertSolidFillFmt>
            </c:ext>
          </c:extLst>
          <c:cat>
            <c:numRef>
              <c:f>'DatenGraf3-4'!$A$22:$A$35</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'DatenGraf3-4'!$B$22:$B$35</c:f>
              <c:numCache>
                <c:ptCount val="14"/>
                <c:pt idx="0">
                  <c:v>147.583</c:v>
                </c:pt>
                <c:pt idx="1">
                  <c:v>117.881</c:v>
                </c:pt>
                <c:pt idx="2">
                  <c:v>109.304</c:v>
                </c:pt>
                <c:pt idx="3">
                  <c:v>107.118</c:v>
                </c:pt>
                <c:pt idx="4">
                  <c:v>105.242</c:v>
                </c:pt>
                <c:pt idx="5">
                  <c:v>105.935</c:v>
                </c:pt>
                <c:pt idx="6">
                  <c:v>112.111</c:v>
                </c:pt>
                <c:pt idx="7">
                  <c:v>107.554</c:v>
                </c:pt>
                <c:pt idx="8">
                  <c:v>108.005</c:v>
                </c:pt>
                <c:pt idx="9">
                  <c:v>106.382</c:v>
                </c:pt>
                <c:pt idx="10">
                  <c:v>104.315</c:v>
                </c:pt>
                <c:pt idx="11">
                  <c:v>113.505</c:v>
                </c:pt>
                <c:pt idx="12">
                  <c:v>113.784</c:v>
                </c:pt>
                <c:pt idx="13">
                  <c:v>107.94825717935</c:v>
                </c:pt>
              </c:numCache>
            </c:numRef>
          </c:val>
        </c:ser>
        <c:ser>
          <c:idx val="1"/>
          <c:order val="1"/>
          <c:tx>
            <c:strRef>
              <c:f>'DatenGraf3-4'!$C$21</c:f>
              <c:strCache>
                <c:ptCount val="1"/>
                <c:pt idx="0">
                  <c:v>Verkehr</c:v>
                </c:pt>
              </c:strCache>
            </c:strRef>
          </c:tx>
          <c:spPr>
            <a:solidFill>
              <a:srgbClr val="FF00FF"/>
            </a:solidFill>
          </c:spPr>
          <c:extLst>
            <c:ext xmlns:c14="http://schemas.microsoft.com/office/drawing/2007/8/2/chart" uri="{6F2FDCE9-48DA-4B69-8628-5D25D57E5C99}">
              <c14:invertSolidFillFmt>
                <c14:spPr>
                  <a:solidFill>
                    <a:srgbClr val="333333"/>
                  </a:solidFill>
                </c14:spPr>
              </c14:invertSolidFillFmt>
            </c:ext>
          </c:extLst>
          <c:cat>
            <c:numRef>
              <c:f>'DatenGraf3-4'!$A$22:$A$35</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'DatenGraf3-4'!$C$22:$C$35</c:f>
              <c:numCache>
                <c:ptCount val="14"/>
                <c:pt idx="0">
                  <c:v>44.083</c:v>
                </c:pt>
                <c:pt idx="1">
                  <c:v>45.23</c:v>
                </c:pt>
                <c:pt idx="2">
                  <c:v>48.032</c:v>
                </c:pt>
                <c:pt idx="3">
                  <c:v>53.116</c:v>
                </c:pt>
                <c:pt idx="4">
                  <c:v>54.061</c:v>
                </c:pt>
                <c:pt idx="5">
                  <c:v>59.07</c:v>
                </c:pt>
                <c:pt idx="6">
                  <c:v>58.656</c:v>
                </c:pt>
                <c:pt idx="7">
                  <c:v>58.747</c:v>
                </c:pt>
                <c:pt idx="8">
                  <c:v>59.876</c:v>
                </c:pt>
                <c:pt idx="9">
                  <c:v>62.045</c:v>
                </c:pt>
                <c:pt idx="10">
                  <c:v>61.748</c:v>
                </c:pt>
                <c:pt idx="11">
                  <c:v>61.288</c:v>
                </c:pt>
                <c:pt idx="12">
                  <c:v>61.758</c:v>
                </c:pt>
                <c:pt idx="13">
                  <c:v>58.8632102</c:v>
                </c:pt>
              </c:numCache>
            </c:numRef>
          </c:val>
        </c:ser>
        <c:ser>
          <c:idx val="2"/>
          <c:order val="2"/>
          <c:tx>
            <c:strRef>
              <c:f>'DatenGraf3-4'!$D$21</c:f>
              <c:strCache>
                <c:ptCount val="1"/>
                <c:pt idx="0">
                  <c:v>Gewinnung von Steinen und Erden, sonst. Bergbau und Verarbeitendes Gewerbe</c:v>
                </c:pt>
              </c:strCache>
            </c:strRef>
          </c:tx>
          <c:spPr>
            <a:solidFill>
              <a:srgbClr val="000080"/>
            </a:solidFill>
          </c:spPr>
          <c:extLst>
            <c:ext xmlns:c14="http://schemas.microsoft.com/office/drawing/2007/8/2/chart" uri="{6F2FDCE9-48DA-4B69-8628-5D25D57E5C99}">
              <c14:invertSolidFillFmt>
                <c14:spPr>
                  <a:solidFill>
                    <a:srgbClr val="333333"/>
                  </a:solidFill>
                </c14:spPr>
              </c14:invertSolidFillFmt>
            </c:ext>
          </c:extLst>
          <c:cat>
            <c:numRef>
              <c:f>'DatenGraf3-4'!$A$22:$A$35</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'DatenGraf3-4'!$D$22:$D$35</c:f>
              <c:numCache>
                <c:ptCount val="14"/>
                <c:pt idx="0">
                  <c:v>116.264</c:v>
                </c:pt>
                <c:pt idx="1">
                  <c:v>79.183</c:v>
                </c:pt>
                <c:pt idx="2">
                  <c:v>59.096</c:v>
                </c:pt>
                <c:pt idx="3">
                  <c:v>47.967</c:v>
                </c:pt>
                <c:pt idx="4">
                  <c:v>34.219</c:v>
                </c:pt>
                <c:pt idx="5">
                  <c:v>37.867</c:v>
                </c:pt>
                <c:pt idx="6">
                  <c:v>38.846</c:v>
                </c:pt>
                <c:pt idx="7">
                  <c:v>37.319</c:v>
                </c:pt>
                <c:pt idx="8">
                  <c:v>36.713</c:v>
                </c:pt>
                <c:pt idx="9">
                  <c:v>37.545</c:v>
                </c:pt>
                <c:pt idx="10">
                  <c:v>38.623</c:v>
                </c:pt>
                <c:pt idx="11">
                  <c:v>38.503</c:v>
                </c:pt>
                <c:pt idx="12">
                  <c:v>43.50529849452</c:v>
                </c:pt>
                <c:pt idx="13">
                  <c:v>49.7241786614</c:v>
                </c:pt>
              </c:numCache>
            </c:numRef>
          </c:val>
        </c:ser>
        <c:axId val="47348981"/>
        <c:axId val="21992882"/>
      </c:areaChart>
      <c:catAx>
        <c:axId val="47348981"/>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1992882"/>
        <c:crosses val="autoZero"/>
        <c:auto val="1"/>
        <c:lblOffset val="100"/>
        <c:tickLblSkip val="2"/>
        <c:noMultiLvlLbl val="0"/>
      </c:catAx>
      <c:valAx>
        <c:axId val="21992882"/>
        <c:scaling>
          <c:orientation val="minMax"/>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7348981"/>
        <c:crossesAt val="1"/>
        <c:crossBetween val="midCat"/>
        <c:dispUnits/>
        <c:majorUnit val="100"/>
      </c:valAx>
      <c:spPr>
        <a:solidFill>
          <a:srgbClr val="FFFFFF"/>
        </a:solidFill>
        <a:ln w="12700">
          <a:solidFill/>
        </a:ln>
      </c:spPr>
    </c:plotArea>
    <c:legend>
      <c:legendPos val="b"/>
      <c:layout>
        <c:manualLayout>
          <c:xMode val="edge"/>
          <c:yMode val="edge"/>
          <c:x val="0.05075"/>
          <c:y val="0.776"/>
          <c:w val="0.913"/>
          <c:h val="0.142"/>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5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1"/>
          <c:w val="0.93925"/>
          <c:h val="0.61575"/>
        </c:manualLayout>
      </c:layout>
      <c:barChart>
        <c:barDir val="col"/>
        <c:grouping val="stacked"/>
        <c:varyColors val="0"/>
        <c:ser>
          <c:idx val="0"/>
          <c:order val="0"/>
          <c:tx>
            <c:strRef>
              <c:f>'DatenGraf1-2 Co2-Emission'!$B$3</c:f>
              <c:strCache>
                <c:ptCount val="1"/>
                <c:pt idx="0">
                  <c:v>Steinkohlen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'DatenGraf1-2 Co2-Emission'!$A$4:$A$17</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'DatenGraf1-2 Co2-Emission'!$B$4:$B$17</c:f>
              <c:numCache>
                <c:ptCount val="14"/>
                <c:pt idx="0">
                  <c:v>2199.92</c:v>
                </c:pt>
                <c:pt idx="1">
                  <c:v>2725.705</c:v>
                </c:pt>
                <c:pt idx="2">
                  <c:v>1978.975</c:v>
                </c:pt>
                <c:pt idx="3">
                  <c:v>1131.036020968</c:v>
                </c:pt>
                <c:pt idx="4">
                  <c:v>803.27455</c:v>
                </c:pt>
                <c:pt idx="5">
                  <c:v>358.533633897</c:v>
                </c:pt>
                <c:pt idx="6">
                  <c:v>210.29336041499997</c:v>
                </c:pt>
                <c:pt idx="7">
                  <c:v>262.402932377</c:v>
                </c:pt>
                <c:pt idx="8">
                  <c:v>226.80614676300002</c:v>
                </c:pt>
                <c:pt idx="9">
                  <c:v>234.503274337</c:v>
                </c:pt>
                <c:pt idx="10">
                  <c:v>120.73188720599998</c:v>
                </c:pt>
                <c:pt idx="11">
                  <c:v>113.18516848499998</c:v>
                </c:pt>
                <c:pt idx="12">
                  <c:v>106.13280659400002</c:v>
                </c:pt>
                <c:pt idx="13">
                  <c:v>99.8888032851</c:v>
                </c:pt>
              </c:numCache>
            </c:numRef>
          </c:val>
        </c:ser>
        <c:ser>
          <c:idx val="1"/>
          <c:order val="1"/>
          <c:tx>
            <c:strRef>
              <c:f>'DatenGraf1-2 Co2-Emission'!$C$3</c:f>
              <c:strCache>
                <c:ptCount val="1"/>
                <c:pt idx="0">
                  <c:v>Braunkohlen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'DatenGraf1-2 Co2-Emission'!$A$4:$A$17</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'DatenGraf1-2 Co2-Emission'!$C$4:$C$17</c:f>
              <c:numCache>
                <c:ptCount val="14"/>
                <c:pt idx="0">
                  <c:v>20473.995</c:v>
                </c:pt>
                <c:pt idx="1">
                  <c:v>13267.77</c:v>
                </c:pt>
                <c:pt idx="2">
                  <c:v>9233</c:v>
                </c:pt>
                <c:pt idx="3">
                  <c:v>6461.657143628001</c:v>
                </c:pt>
                <c:pt idx="4">
                  <c:v>3977.9335</c:v>
                </c:pt>
                <c:pt idx="5">
                  <c:v>2248.800001435</c:v>
                </c:pt>
                <c:pt idx="6">
                  <c:v>1834.7734518230002</c:v>
                </c:pt>
                <c:pt idx="7">
                  <c:v>1039.653047288</c:v>
                </c:pt>
                <c:pt idx="8">
                  <c:v>706.2102565420001</c:v>
                </c:pt>
                <c:pt idx="9">
                  <c:v>526.0738173320001</c:v>
                </c:pt>
                <c:pt idx="10">
                  <c:v>475.63854071000003</c:v>
                </c:pt>
                <c:pt idx="11">
                  <c:v>389.548069164</c:v>
                </c:pt>
                <c:pt idx="12">
                  <c:v>393.02112172399995</c:v>
                </c:pt>
                <c:pt idx="13">
                  <c:v>342.264655176</c:v>
                </c:pt>
              </c:numCache>
            </c:numRef>
          </c:val>
        </c:ser>
        <c:ser>
          <c:idx val="2"/>
          <c:order val="2"/>
          <c:tx>
            <c:strRef>
              <c:f>'DatenGraf1-2 Co2-Emission'!$D$3</c:f>
              <c:strCache>
                <c:ptCount val="1"/>
                <c:pt idx="0">
                  <c:v>Mineralöle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'DatenGraf1-2 Co2-Emission'!$A$4:$A$17</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'DatenGraf1-2 Co2-Emission'!$D$4:$D$17</c:f>
              <c:numCache>
                <c:ptCount val="14"/>
                <c:pt idx="0">
                  <c:v>4039.25</c:v>
                </c:pt>
                <c:pt idx="1">
                  <c:v>4987.141</c:v>
                </c:pt>
                <c:pt idx="2">
                  <c:v>5807.940999999999</c:v>
                </c:pt>
                <c:pt idx="3">
                  <c:v>6579.119946311999</c:v>
                </c:pt>
                <c:pt idx="4">
                  <c:v>6730.931689999999</c:v>
                </c:pt>
                <c:pt idx="5">
                  <c:v>7235.982248394001</c:v>
                </c:pt>
                <c:pt idx="6">
                  <c:v>7053.768650484</c:v>
                </c:pt>
                <c:pt idx="7">
                  <c:v>6843.128937697499</c:v>
                </c:pt>
                <c:pt idx="8">
                  <c:v>7086.432312677201</c:v>
                </c:pt>
                <c:pt idx="9">
                  <c:v>6998.235207137</c:v>
                </c:pt>
                <c:pt idx="10">
                  <c:v>6806.044198701999</c:v>
                </c:pt>
                <c:pt idx="11">
                  <c:v>6999.3834764</c:v>
                </c:pt>
                <c:pt idx="12">
                  <c:v>6714.47766575656</c:v>
                </c:pt>
                <c:pt idx="13">
                  <c:v>6468.1749193959995</c:v>
                </c:pt>
              </c:numCache>
            </c:numRef>
          </c:val>
        </c:ser>
        <c:ser>
          <c:idx val="3"/>
          <c:order val="3"/>
          <c:tx>
            <c:strRef>
              <c:f>'DatenGraf1-2 Co2-Emission'!$E$3</c:f>
              <c:strCache>
                <c:ptCount val="1"/>
                <c:pt idx="0">
                  <c:v>Gase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'DatenGraf1-2 Co2-Emission'!$A$4:$A$17</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'DatenGraf1-2 Co2-Emission'!$E$4:$E$17</c:f>
              <c:numCache>
                <c:ptCount val="14"/>
                <c:pt idx="0">
                  <c:v>1384.743</c:v>
                </c:pt>
                <c:pt idx="1">
                  <c:v>1089.8990000000001</c:v>
                </c:pt>
                <c:pt idx="2">
                  <c:v>1666.823</c:v>
                </c:pt>
                <c:pt idx="3">
                  <c:v>2162.1641861600006</c:v>
                </c:pt>
                <c:pt idx="4">
                  <c:v>2479.7960000000003</c:v>
                </c:pt>
                <c:pt idx="5">
                  <c:v>3396.4163730123246</c:v>
                </c:pt>
                <c:pt idx="6">
                  <c:v>4542.1811059520005</c:v>
                </c:pt>
                <c:pt idx="7">
                  <c:v>4661.241248832001</c:v>
                </c:pt>
                <c:pt idx="8">
                  <c:v>4693.67836439712</c:v>
                </c:pt>
                <c:pt idx="9">
                  <c:v>4678.865965540852</c:v>
                </c:pt>
                <c:pt idx="10">
                  <c:v>4656.49079165076</c:v>
                </c:pt>
                <c:pt idx="11">
                  <c:v>4837.1008596288</c:v>
                </c:pt>
                <c:pt idx="12">
                  <c:v>4852.28578702336</c:v>
                </c:pt>
                <c:pt idx="13">
                  <c:v>4944.3546785024</c:v>
                </c:pt>
              </c:numCache>
            </c:numRef>
          </c:val>
        </c:ser>
        <c:ser>
          <c:idx val="4"/>
          <c:order val="4"/>
          <c:tx>
            <c:strRef>
              <c:f>'DatenGraf1-2 Co2-Emission'!$F$3</c:f>
              <c:strCache>
                <c:ptCount val="1"/>
                <c:pt idx="0">
                  <c:v>Sonstige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'DatenGraf1-2 Co2-Emission'!$A$4:$A$17</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'DatenGraf1-2 Co2-Emission'!$F$4:$F$17</c:f>
              <c:numCache>
                <c:ptCount val="14"/>
                <c:pt idx="0">
                  <c:v>29.375</c:v>
                </c:pt>
                <c:pt idx="1">
                  <c:v>23.554599999999997</c:v>
                </c:pt>
                <c:pt idx="2">
                  <c:v>14.2021</c:v>
                </c:pt>
                <c:pt idx="3">
                  <c:v>11.555071638872912</c:v>
                </c:pt>
                <c:pt idx="4">
                  <c:v>13.266</c:v>
                </c:pt>
                <c:pt idx="5">
                  <c:v>16</c:v>
                </c:pt>
                <c:pt idx="6">
                  <c:v>19</c:v>
                </c:pt>
                <c:pt idx="7">
                  <c:v>6.331600000000001</c:v>
                </c:pt>
                <c:pt idx="8">
                  <c:v>14.625599999999999</c:v>
                </c:pt>
                <c:pt idx="9">
                  <c:v>6.4284</c:v>
                </c:pt>
                <c:pt idx="10">
                  <c:v>39.0126</c:v>
                </c:pt>
                <c:pt idx="11">
                  <c:v>39.8112</c:v>
                </c:pt>
                <c:pt idx="12">
                  <c:v>0</c:v>
                </c:pt>
                <c:pt idx="13">
                  <c:v>69.09524</c:v>
                </c:pt>
              </c:numCache>
            </c:numRef>
          </c:val>
        </c:ser>
        <c:overlap val="100"/>
        <c:axId val="15730315"/>
        <c:axId val="3274704"/>
      </c:barChart>
      <c:catAx>
        <c:axId val="15730315"/>
        <c:scaling>
          <c:orientation val="minMax"/>
        </c:scaling>
        <c:axPos val="b"/>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3274704"/>
        <c:crosses val="autoZero"/>
        <c:auto val="1"/>
        <c:lblOffset val="100"/>
        <c:tickLblSkip val="2"/>
        <c:noMultiLvlLbl val="0"/>
      </c:catAx>
      <c:valAx>
        <c:axId val="3274704"/>
        <c:scaling>
          <c:orientation val="minMax"/>
        </c:scaling>
        <c:axPos val="l"/>
        <c:majorGridlines/>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15730315"/>
        <c:crossesAt val="1"/>
        <c:crossBetween val="between"/>
        <c:dispUnits/>
      </c:valAx>
      <c:spPr>
        <a:solidFill>
          <a:srgbClr val="FFFFFF"/>
        </a:solidFill>
        <a:ln w="12700">
          <a:solidFill/>
        </a:ln>
      </c:spPr>
    </c:plotArea>
    <c:legend>
      <c:legendPos val="b"/>
      <c:layout>
        <c:manualLayout>
          <c:xMode val="edge"/>
          <c:yMode val="edge"/>
          <c:x val="0.199"/>
          <c:y val="0.846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5"/>
          <c:y val="0.2015"/>
          <c:w val="0.87575"/>
          <c:h val="0.61475"/>
        </c:manualLayout>
      </c:layout>
      <c:barChart>
        <c:barDir val="col"/>
        <c:grouping val="clustered"/>
        <c:varyColors val="0"/>
        <c:ser>
          <c:idx val="0"/>
          <c:order val="0"/>
          <c:tx>
            <c:strRef>
              <c:f>'DatenGraf1-2 Co2-Emission'!$B$21</c:f>
              <c:strCache>
                <c:ptCount val="1"/>
                <c:pt idx="0">
                  <c:v>CO2-Emissionen aus dem Primärenergieverbrauch je Einwohner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'DatenGraf1-2 Co2-Emission'!$A$22:$A$35</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'DatenGraf1-2 Co2-Emission'!$B$22:$B$35</c:f>
              <c:numCache>
                <c:ptCount val="14"/>
                <c:pt idx="0">
                  <c:v>10.771184983527482</c:v>
                </c:pt>
                <c:pt idx="1">
                  <c:v>8.589971730929458</c:v>
                </c:pt>
                <c:pt idx="2">
                  <c:v>7.3458014115754215</c:v>
                </c:pt>
                <c:pt idx="3">
                  <c:v>6.453729648503494</c:v>
                </c:pt>
                <c:pt idx="4">
                  <c:v>5.562448764306277</c:v>
                </c:pt>
                <c:pt idx="5">
                  <c:v>5.29438430216652</c:v>
                </c:pt>
                <c:pt idx="6">
                  <c:v>5.483479512620633</c:v>
                </c:pt>
                <c:pt idx="7">
                  <c:v>5.170393374407016</c:v>
                </c:pt>
                <c:pt idx="8">
                  <c:v>5.168025804397857</c:v>
                </c:pt>
                <c:pt idx="9">
                  <c:v>5.081087525856628</c:v>
                </c:pt>
                <c:pt idx="10">
                  <c:v>4.976030897622833</c:v>
                </c:pt>
                <c:pt idx="11">
                  <c:v>5.1335600631503775</c:v>
                </c:pt>
                <c:pt idx="12">
                  <c:v>5.044230029598167</c:v>
                </c:pt>
                <c:pt idx="13">
                  <c:v>5.024437193308112</c:v>
                </c:pt>
              </c:numCache>
            </c:numRef>
          </c:val>
        </c:ser>
        <c:ser>
          <c:idx val="1"/>
          <c:order val="1"/>
          <c:tx>
            <c:strRef>
              <c:f>'DatenGraf1-2 Co2-Emission'!$C$21</c:f>
              <c:strCache>
                <c:ptCount val="1"/>
                <c:pt idx="0">
                  <c:v>CO2-Emissionen aus dem Endenergieverbrauch je Einwohner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'DatenGraf1-2 Co2-Emission'!$A$22:$A$35</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'DatenGraf1-2 Co2-Emission'!$C$22:$C$35</c:f>
              <c:numCache>
                <c:ptCount val="14"/>
                <c:pt idx="0">
                  <c:v>13.0294307206435</c:v>
                </c:pt>
                <c:pt idx="1">
                  <c:v>10.377248821862866</c:v>
                </c:pt>
                <c:pt idx="2">
                  <c:v>8.963755318547197</c:v>
                </c:pt>
                <c:pt idx="3">
                  <c:v>7.809936753765301</c:v>
                </c:pt>
                <c:pt idx="4">
                  <c:v>7.570967393445644</c:v>
                </c:pt>
                <c:pt idx="5">
                  <c:v>7.467494213760367</c:v>
                </c:pt>
                <c:pt idx="6">
                  <c:v>7.601403224815836</c:v>
                </c:pt>
                <c:pt idx="7">
                  <c:v>7.21352101472063</c:v>
                </c:pt>
                <c:pt idx="8">
                  <c:v>7.248369717679309</c:v>
                </c:pt>
                <c:pt idx="9">
                  <c:v>7.229991937376393</c:v>
                </c:pt>
                <c:pt idx="10">
                  <c:v>7.292307586708413</c:v>
                </c:pt>
                <c:pt idx="11">
                  <c:v>7.669051524553215</c:v>
                </c:pt>
                <c:pt idx="12">
                  <c:v>8.23815655256601</c:v>
                </c:pt>
                <c:pt idx="13">
                  <c:v>7.933081926036306</c:v>
                </c:pt>
              </c:numCache>
            </c:numRef>
          </c:val>
        </c:ser>
        <c:axId val="50825617"/>
        <c:axId val="21258398"/>
      </c:barChart>
      <c:catAx>
        <c:axId val="50825617"/>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258398"/>
        <c:crosses val="autoZero"/>
        <c:auto val="1"/>
        <c:lblOffset val="100"/>
        <c:tickLblSkip val="2"/>
        <c:noMultiLvlLbl val="0"/>
      </c:catAx>
      <c:valAx>
        <c:axId val="21258398"/>
        <c:scaling>
          <c:orientation val="minMax"/>
          <c:min val="0"/>
        </c:scaling>
        <c:axPos val="l"/>
        <c:majorGridlines/>
        <c:delete val="0"/>
        <c:numFmt formatCode="0" sourceLinked="0"/>
        <c:majorTickMark val="out"/>
        <c:minorTickMark val="none"/>
        <c:tickLblPos val="nextTo"/>
        <c:crossAx val="50825617"/>
        <c:crossesAt val="1"/>
        <c:crossBetween val="between"/>
        <c:dispUnits/>
      </c:valAx>
      <c:spPr>
        <a:solidFill>
          <a:srgbClr val="FFFFFF"/>
        </a:solidFill>
        <a:ln w="12700">
          <a:solidFill/>
        </a:ln>
      </c:spPr>
    </c:plotArea>
    <c:legend>
      <c:legendPos val="b"/>
      <c:layout>
        <c:manualLayout>
          <c:xMode val="edge"/>
          <c:yMode val="edge"/>
          <c:x val="0.19025"/>
          <c:y val="0.821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75"/>
          <c:y val="0.216"/>
          <c:w val="0.91225"/>
          <c:h val="0.698"/>
        </c:manualLayout>
      </c:layout>
      <c:barChart>
        <c:barDir val="col"/>
        <c:grouping val="stacked"/>
        <c:varyColors val="0"/>
        <c:ser>
          <c:idx val="0"/>
          <c:order val="0"/>
          <c:tx>
            <c:strRef>
              <c:f>'DatenGraf3-4 Co2-Emission'!$B$1</c:f>
              <c:strCache>
                <c:ptCount val="1"/>
                <c:pt idx="0">
                  <c:v>Steinkohlen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'DatenGraf3-4 Co2-Emission'!$A$2:$A$15</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'DatenGraf3-4 Co2-Emission'!$B$2:$B$15</c:f>
              <c:numCache>
                <c:ptCount val="14"/>
                <c:pt idx="0">
                  <c:v>1188.9189999999999</c:v>
                </c:pt>
                <c:pt idx="1">
                  <c:v>1890.6670000000001</c:v>
                </c:pt>
                <c:pt idx="2">
                  <c:v>1074.6919999999998</c:v>
                </c:pt>
                <c:pt idx="3">
                  <c:v>583.67789773</c:v>
                </c:pt>
                <c:pt idx="4">
                  <c:v>408.48955</c:v>
                </c:pt>
                <c:pt idx="5">
                  <c:v>315.353027073</c:v>
                </c:pt>
                <c:pt idx="6">
                  <c:v>186.03589098299997</c:v>
                </c:pt>
                <c:pt idx="7">
                  <c:v>221.82697637700002</c:v>
                </c:pt>
                <c:pt idx="8">
                  <c:v>189.29995476300002</c:v>
                </c:pt>
                <c:pt idx="9">
                  <c:v>212.82853433699998</c:v>
                </c:pt>
                <c:pt idx="10">
                  <c:v>120.73188720599998</c:v>
                </c:pt>
                <c:pt idx="11">
                  <c:v>113.18516848499998</c:v>
                </c:pt>
                <c:pt idx="12">
                  <c:v>106.13280659400002</c:v>
                </c:pt>
                <c:pt idx="13">
                  <c:v>99.8888032851</c:v>
                </c:pt>
              </c:numCache>
            </c:numRef>
          </c:val>
        </c:ser>
        <c:ser>
          <c:idx val="1"/>
          <c:order val="1"/>
          <c:tx>
            <c:strRef>
              <c:f>'DatenGraf3-4 Co2-Emission'!$C$1</c:f>
              <c:strCache>
                <c:ptCount val="1"/>
                <c:pt idx="0">
                  <c:v>Braunkohlen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'DatenGraf3-4 Co2-Emission'!$A$2:$A$15</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'DatenGraf3-4 Co2-Emission'!$C$2:$C$15</c:f>
              <c:numCache>
                <c:ptCount val="14"/>
                <c:pt idx="0">
                  <c:v>15067.828</c:v>
                </c:pt>
                <c:pt idx="1">
                  <c:v>8200.293000000001</c:v>
                </c:pt>
                <c:pt idx="2">
                  <c:v>5399.954</c:v>
                </c:pt>
                <c:pt idx="3">
                  <c:v>3726.275438786</c:v>
                </c:pt>
                <c:pt idx="4">
                  <c:v>2182.4404999999997</c:v>
                </c:pt>
                <c:pt idx="5">
                  <c:v>1504.867801435</c:v>
                </c:pt>
                <c:pt idx="6">
                  <c:v>1163.2202530480001</c:v>
                </c:pt>
                <c:pt idx="7">
                  <c:v>827.7802502879999</c:v>
                </c:pt>
                <c:pt idx="8">
                  <c:v>578.8676220220001</c:v>
                </c:pt>
                <c:pt idx="9">
                  <c:v>523.932223332</c:v>
                </c:pt>
                <c:pt idx="10">
                  <c:v>473.78937871000005</c:v>
                </c:pt>
                <c:pt idx="11">
                  <c:v>388.89019516400003</c:v>
                </c:pt>
                <c:pt idx="12">
                  <c:v>389.002337724</c:v>
                </c:pt>
                <c:pt idx="13">
                  <c:v>339.055547176</c:v>
                </c:pt>
              </c:numCache>
            </c:numRef>
          </c:val>
        </c:ser>
        <c:ser>
          <c:idx val="2"/>
          <c:order val="2"/>
          <c:tx>
            <c:strRef>
              <c:f>'DatenGraf3-4 Co2-Emission'!$D$1</c:f>
              <c:strCache>
                <c:ptCount val="1"/>
                <c:pt idx="0">
                  <c:v>Mineralöle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'DatenGraf3-4 Co2-Emission'!$A$2:$A$15</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'DatenGraf3-4 Co2-Emission'!$D$2:$D$15</c:f>
              <c:numCache>
                <c:ptCount val="14"/>
                <c:pt idx="0">
                  <c:v>3890.9930000000004</c:v>
                </c:pt>
                <c:pt idx="1">
                  <c:v>4638.982</c:v>
                </c:pt>
                <c:pt idx="2">
                  <c:v>5244.187999999999</c:v>
                </c:pt>
                <c:pt idx="3">
                  <c:v>6252.527361707999</c:v>
                </c:pt>
                <c:pt idx="4">
                  <c:v>6333.5264</c:v>
                </c:pt>
                <c:pt idx="5">
                  <c:v>6738.39344666</c:v>
                </c:pt>
                <c:pt idx="6">
                  <c:v>6868.780984484</c:v>
                </c:pt>
                <c:pt idx="7">
                  <c:v>6732.992688468499</c:v>
                </c:pt>
                <c:pt idx="8">
                  <c:v>6993.6487699072</c:v>
                </c:pt>
                <c:pt idx="9">
                  <c:v>6907.095487801</c:v>
                </c:pt>
                <c:pt idx="10">
                  <c:v>6753.725466624221</c:v>
                </c:pt>
                <c:pt idx="11">
                  <c:v>6956.9001781056</c:v>
                </c:pt>
                <c:pt idx="12">
                  <c:v>6686.29040986336</c:v>
                </c:pt>
                <c:pt idx="13">
                  <c:v>6436.736918356</c:v>
                </c:pt>
              </c:numCache>
            </c:numRef>
          </c:val>
        </c:ser>
        <c:ser>
          <c:idx val="3"/>
          <c:order val="3"/>
          <c:tx>
            <c:strRef>
              <c:f>'DatenGraf3-4 Co2-Emission'!$E$1</c:f>
              <c:strCache>
                <c:ptCount val="1"/>
                <c:pt idx="0">
                  <c:v>Gase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'DatenGraf3-4 Co2-Emission'!$A$2:$A$15</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'DatenGraf3-4 Co2-Emission'!$E$2:$E$15</c:f>
              <c:numCache>
                <c:ptCount val="14"/>
                <c:pt idx="0">
                  <c:v>1285.569</c:v>
                </c:pt>
                <c:pt idx="1">
                  <c:v>1027.0320000000002</c:v>
                </c:pt>
                <c:pt idx="2">
                  <c:v>1471.0590000000002</c:v>
                </c:pt>
                <c:pt idx="3">
                  <c:v>1911.4067838800004</c:v>
                </c:pt>
                <c:pt idx="4">
                  <c:v>1987.051</c:v>
                </c:pt>
                <c:pt idx="5">
                  <c:v>2474.6563761825164</c:v>
                </c:pt>
                <c:pt idx="6">
                  <c:v>2797.776067744</c:v>
                </c:pt>
                <c:pt idx="7">
                  <c:v>2903.9496174080004</c:v>
                </c:pt>
                <c:pt idx="8">
                  <c:v>2914.22444069344</c:v>
                </c:pt>
                <c:pt idx="9">
                  <c:v>3029.8121201648514</c:v>
                </c:pt>
                <c:pt idx="10">
                  <c:v>3087.8026537947603</c:v>
                </c:pt>
                <c:pt idx="11">
                  <c:v>3283.8265161408</c:v>
                </c:pt>
                <c:pt idx="12">
                  <c:v>3116.0309480473597</c:v>
                </c:pt>
                <c:pt idx="13">
                  <c:v>3073.4776705023996</c:v>
                </c:pt>
              </c:numCache>
            </c:numRef>
          </c:val>
        </c:ser>
        <c:ser>
          <c:idx val="4"/>
          <c:order val="4"/>
          <c:tx>
            <c:strRef>
              <c:f>'DatenGraf3-4 Co2-Emission'!$F$1</c:f>
              <c:strCache>
                <c:ptCount val="1"/>
                <c:pt idx="0">
                  <c:v>Strom</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'DatenGraf3-4 Co2-Emission'!$A$2:$A$15</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'DatenGraf3-4 Co2-Emission'!$F$2:$F$15</c:f>
              <c:numCache>
                <c:ptCount val="14"/>
                <c:pt idx="0">
                  <c:v>8368.115963999999</c:v>
                </c:pt>
                <c:pt idx="1">
                  <c:v>6882.358</c:v>
                </c:pt>
                <c:pt idx="2">
                  <c:v>5916.351434</c:v>
                </c:pt>
                <c:pt idx="3">
                  <c:v>5817.170954138399</c:v>
                </c:pt>
                <c:pt idx="4">
                  <c:v>5764.6259972</c:v>
                </c:pt>
                <c:pt idx="5">
                  <c:v>6007.589987875201</c:v>
                </c:pt>
                <c:pt idx="6">
                  <c:v>6099.564817535031</c:v>
                </c:pt>
                <c:pt idx="7">
                  <c:v>5930.0806316184</c:v>
                </c:pt>
                <c:pt idx="8">
                  <c:v>6037.9411479912</c:v>
                </c:pt>
                <c:pt idx="9">
                  <c:v>6041.655551109599</c:v>
                </c:pt>
                <c:pt idx="10">
                  <c:v>6437.231594135999</c:v>
                </c:pt>
                <c:pt idx="11">
                  <c:v>6904.583059046399</c:v>
                </c:pt>
                <c:pt idx="12">
                  <c:v>8442.303124953602</c:v>
                </c:pt>
                <c:pt idx="13">
                  <c:v>7881.304458910219</c:v>
                </c:pt>
              </c:numCache>
            </c:numRef>
          </c:val>
        </c:ser>
        <c:ser>
          <c:idx val="5"/>
          <c:order val="5"/>
          <c:tx>
            <c:strRef>
              <c:f>'DatenGraf3-4 Co2-Emission'!$G$1</c:f>
              <c:strCache>
                <c:ptCount val="1"/>
                <c:pt idx="0">
                  <c:v>Sonstige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'DatenGraf3-4 Co2-Emission'!$A$2:$A$15</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'DatenGraf3-4 Co2-Emission'!$G$2:$G$15</c:f>
              <c:numCache>
                <c:ptCount val="14"/>
                <c:pt idx="0">
                  <c:v>4222.151</c:v>
                </c:pt>
                <c:pt idx="1">
                  <c:v>4051.5020000000004</c:v>
                </c:pt>
                <c:pt idx="2">
                  <c:v>3713.883</c:v>
                </c:pt>
                <c:pt idx="3">
                  <c:v>1490.4322823562718</c:v>
                </c:pt>
                <c:pt idx="4">
                  <c:v>2385.45526</c:v>
                </c:pt>
                <c:pt idx="5">
                  <c:v>1656.572670343216</c:v>
                </c:pt>
                <c:pt idx="6">
                  <c:v>1820.9201573609998</c:v>
                </c:pt>
                <c:pt idx="7">
                  <c:v>1259.5425114280001</c:v>
                </c:pt>
                <c:pt idx="8">
                  <c:v>1138.5076024460002</c:v>
                </c:pt>
                <c:pt idx="9">
                  <c:v>991.5191972292</c:v>
                </c:pt>
                <c:pt idx="10">
                  <c:v>856.1783012517785</c:v>
                </c:pt>
                <c:pt idx="11">
                  <c:v>845.6660316960001</c:v>
                </c:pt>
                <c:pt idx="12">
                  <c:v>966.1839020719997</c:v>
                </c:pt>
                <c:pt idx="13">
                  <c:v>995.9855061168241</c:v>
                </c:pt>
              </c:numCache>
            </c:numRef>
          </c:val>
        </c:ser>
        <c:overlap val="100"/>
        <c:axId val="26283911"/>
        <c:axId val="10595228"/>
      </c:barChart>
      <c:catAx>
        <c:axId val="26283911"/>
        <c:scaling>
          <c:orientation val="minMax"/>
        </c:scaling>
        <c:axPos val="b"/>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10595228"/>
        <c:crosses val="autoZero"/>
        <c:auto val="1"/>
        <c:lblOffset val="100"/>
        <c:tickLblSkip val="2"/>
        <c:noMultiLvlLbl val="0"/>
      </c:catAx>
      <c:valAx>
        <c:axId val="10595228"/>
        <c:scaling>
          <c:orientation val="minMax"/>
        </c:scaling>
        <c:axPos val="l"/>
        <c:majorGridlines/>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26283911"/>
        <c:crossesAt val="1"/>
        <c:crossBetween val="between"/>
        <c:dispUnits/>
      </c:valAx>
      <c:spPr>
        <a:solidFill>
          <a:srgbClr val="FFFFFF"/>
        </a:solidFill>
        <a:ln w="12700">
          <a:solidFill/>
        </a:ln>
      </c:spPr>
    </c:plotArea>
    <c:legend>
      <c:legendPos val="r"/>
      <c:layout>
        <c:manualLayout>
          <c:xMode val="edge"/>
          <c:yMode val="edge"/>
          <c:x val="0.1685"/>
          <c:y val="0.917"/>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425"/>
          <c:w val="0.943"/>
          <c:h val="0.60925"/>
        </c:manualLayout>
      </c:layout>
      <c:lineChart>
        <c:grouping val="standard"/>
        <c:varyColors val="0"/>
        <c:ser>
          <c:idx val="0"/>
          <c:order val="0"/>
          <c:tx>
            <c:strRef>
              <c:f>'DatenGraf3-4 Co2-Emission'!$B$19</c:f>
              <c:strCache>
                <c:ptCount val="1"/>
                <c:pt idx="0">
                  <c:v>Verarbeitendes Gewerbe, Gewinnung von Steinen und Erden, sonstiger Bergbau </c:v>
                </c:pt>
              </c:strCache>
            </c:strRef>
          </c:tx>
          <c:extLst>
            <c:ext xmlns:c14="http://schemas.microsoft.com/office/drawing/2007/8/2/chart" uri="{6F2FDCE9-48DA-4B69-8628-5D25D57E5C99}">
              <c14:invertSolidFillFmt>
                <c14:spPr>
                  <a:solidFill>
                    <a:srgbClr val="000000"/>
                  </a:solidFill>
                </c14:spPr>
              </c14:invertSolidFillFmt>
            </c:ext>
          </c:extLst>
          <c:cat>
            <c:numRef>
              <c:f>'DatenGraf3-4 Co2-Emission'!$A$20:$A$33</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'DatenGraf3-4 Co2-Emission'!$B$20:$B$33</c:f>
              <c:numCache>
                <c:ptCount val="14"/>
                <c:pt idx="0">
                  <c:v>13753</c:v>
                </c:pt>
                <c:pt idx="1">
                  <c:v>9386</c:v>
                </c:pt>
                <c:pt idx="2">
                  <c:v>6443</c:v>
                </c:pt>
                <c:pt idx="3">
                  <c:v>4965</c:v>
                </c:pt>
                <c:pt idx="4">
                  <c:v>4083</c:v>
                </c:pt>
                <c:pt idx="5">
                  <c:v>4007</c:v>
                </c:pt>
                <c:pt idx="6">
                  <c:v>4088</c:v>
                </c:pt>
                <c:pt idx="7">
                  <c:v>3846.549920182695</c:v>
                </c:pt>
                <c:pt idx="8">
                  <c:v>3793.51435632245</c:v>
                </c:pt>
                <c:pt idx="9">
                  <c:v>3875.045107619019</c:v>
                </c:pt>
                <c:pt idx="10">
                  <c:v>4052.8436813745097</c:v>
                </c:pt>
                <c:pt idx="11">
                  <c:v>4157.595503077235</c:v>
                </c:pt>
                <c:pt idx="12">
                  <c:v>4275.837428533432</c:v>
                </c:pt>
                <c:pt idx="13">
                  <c:v>4514.747075948274</c:v>
                </c:pt>
              </c:numCache>
            </c:numRef>
          </c:val>
          <c:smooth val="0"/>
        </c:ser>
        <c:ser>
          <c:idx val="1"/>
          <c:order val="1"/>
          <c:tx>
            <c:strRef>
              <c:f>'DatenGraf3-4 Co2-Emission'!$C$19</c:f>
              <c:strCache>
                <c:ptCount val="1"/>
                <c:pt idx="0">
                  <c:v>Verkehr</c:v>
                </c:pt>
              </c:strCache>
            </c:strRef>
          </c:tx>
          <c:extLst>
            <c:ext xmlns:c14="http://schemas.microsoft.com/office/drawing/2007/8/2/chart" uri="{6F2FDCE9-48DA-4B69-8628-5D25D57E5C99}">
              <c14:invertSolidFillFmt>
                <c14:spPr>
                  <a:solidFill>
                    <a:srgbClr val="000000"/>
                  </a:solidFill>
                </c14:spPr>
              </c14:invertSolidFillFmt>
            </c:ext>
          </c:extLst>
          <c:cat>
            <c:numRef>
              <c:f>'DatenGraf3-4 Co2-Emission'!$A$20:$A$33</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'DatenGraf3-4 Co2-Emission'!$C$20:$C$33</c:f>
              <c:numCache>
                <c:ptCount val="14"/>
                <c:pt idx="0">
                  <c:v>3328</c:v>
                </c:pt>
                <c:pt idx="1">
                  <c:v>3371</c:v>
                </c:pt>
                <c:pt idx="2">
                  <c:v>3554</c:v>
                </c:pt>
                <c:pt idx="3">
                  <c:v>3916</c:v>
                </c:pt>
                <c:pt idx="4">
                  <c:v>3985</c:v>
                </c:pt>
                <c:pt idx="5">
                  <c:v>4317</c:v>
                </c:pt>
                <c:pt idx="6">
                  <c:v>4288</c:v>
                </c:pt>
                <c:pt idx="7">
                  <c:v>4310.143197477601</c:v>
                </c:pt>
                <c:pt idx="8">
                  <c:v>4393.950810988001</c:v>
                </c:pt>
                <c:pt idx="9">
                  <c:v>4550.9318125656</c:v>
                </c:pt>
                <c:pt idx="10">
                  <c:v>4529.830881320001</c:v>
                </c:pt>
                <c:pt idx="11">
                  <c:v>4565.535071168001</c:v>
                </c:pt>
                <c:pt idx="12">
                  <c:v>4552.2037448816</c:v>
                </c:pt>
                <c:pt idx="13">
                  <c:v>4424.6914287944</c:v>
                </c:pt>
              </c:numCache>
            </c:numRef>
          </c:val>
          <c:smooth val="0"/>
        </c:ser>
        <c:ser>
          <c:idx val="2"/>
          <c:order val="2"/>
          <c:tx>
            <c:strRef>
              <c:f>'DatenGraf3-4 Co2-Emission'!$D$19</c:f>
              <c:strCache>
                <c:ptCount val="1"/>
                <c:pt idx="0">
                  <c:v>Haushalte, Gewerbe, Handel, Dienstleistungen, Übrige</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9966"/>
              </a:solidFill>
              <a:ln>
                <a:solidFill>
                  <a:srgbClr val="339966"/>
                </a:solidFill>
              </a:ln>
            </c:spPr>
          </c:marker>
          <c:cat>
            <c:numRef>
              <c:f>'DatenGraf3-4 Co2-Emission'!$A$20:$A$33</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'DatenGraf3-4 Co2-Emission'!$D$20:$D$33</c:f>
              <c:numCache>
                <c:ptCount val="14"/>
                <c:pt idx="0">
                  <c:v>16942</c:v>
                </c:pt>
                <c:pt idx="1">
                  <c:v>13933</c:v>
                </c:pt>
                <c:pt idx="2">
                  <c:v>12822</c:v>
                </c:pt>
                <c:pt idx="3">
                  <c:v>10900</c:v>
                </c:pt>
                <c:pt idx="4">
                  <c:v>10993</c:v>
                </c:pt>
                <c:pt idx="5">
                  <c:v>10374</c:v>
                </c:pt>
                <c:pt idx="6">
                  <c:v>10560</c:v>
                </c:pt>
                <c:pt idx="7">
                  <c:v>9719.479557927605</c:v>
                </c:pt>
                <c:pt idx="8">
                  <c:v>9665.02437051239</c:v>
                </c:pt>
                <c:pt idx="9">
                  <c:v>9280.86619378903</c:v>
                </c:pt>
                <c:pt idx="10">
                  <c:v>9146.78471902825</c:v>
                </c:pt>
                <c:pt idx="11">
                  <c:v>9769.920574392565</c:v>
                </c:pt>
                <c:pt idx="12">
                  <c:v>10877.902355839287</c:v>
                </c:pt>
                <c:pt idx="13">
                  <c:v>9887.01039960387</c:v>
                </c:pt>
              </c:numCache>
            </c:numRef>
          </c:val>
          <c:smooth val="0"/>
        </c:ser>
        <c:marker val="1"/>
        <c:axId val="10526189"/>
        <c:axId val="5210186"/>
      </c:lineChart>
      <c:catAx>
        <c:axId val="10526189"/>
        <c:scaling>
          <c:orientation val="minMax"/>
        </c:scaling>
        <c:axPos val="b"/>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5210186"/>
        <c:crosses val="autoZero"/>
        <c:auto val="1"/>
        <c:lblOffset val="100"/>
        <c:tickLblSkip val="2"/>
        <c:noMultiLvlLbl val="0"/>
      </c:catAx>
      <c:valAx>
        <c:axId val="5210186"/>
        <c:scaling>
          <c:orientation val="minMax"/>
        </c:scaling>
        <c:axPos val="l"/>
        <c:majorGridlines/>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10526189"/>
        <c:crossesAt val="1"/>
        <c:crossBetween val="between"/>
        <c:dispUnits/>
      </c:valAx>
      <c:spPr>
        <a:solidFill>
          <a:srgbClr val="FFFFFF"/>
        </a:solidFill>
        <a:ln w="12700">
          <a:solidFill/>
        </a:ln>
      </c:spPr>
    </c:plotArea>
    <c:legend>
      <c:legendPos val="b"/>
      <c:layout>
        <c:manualLayout>
          <c:xMode val="edge"/>
          <c:yMode val="edge"/>
          <c:x val="0.099"/>
          <c:y val="0.81875"/>
          <c:w val="0.879"/>
          <c:h val="0.110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drawings/_rels/drawing20.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96</xdr:row>
      <xdr:rowOff>123825</xdr:rowOff>
    </xdr:from>
    <xdr:to>
      <xdr:col>0</xdr:col>
      <xdr:colOff>504825</xdr:colOff>
      <xdr:row>96</xdr:row>
      <xdr:rowOff>123825</xdr:rowOff>
    </xdr:to>
    <xdr:sp>
      <xdr:nvSpPr>
        <xdr:cNvPr id="1" name="Line 1"/>
        <xdr:cNvSpPr>
          <a:spLocks/>
        </xdr:cNvSpPr>
      </xdr:nvSpPr>
      <xdr:spPr>
        <a:xfrm>
          <a:off x="28575" y="28498800"/>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7</xdr:row>
      <xdr:rowOff>85725</xdr:rowOff>
    </xdr:from>
    <xdr:to>
      <xdr:col>5</xdr:col>
      <xdr:colOff>714375</xdr:colOff>
      <xdr:row>8</xdr:row>
      <xdr:rowOff>76200</xdr:rowOff>
    </xdr:to>
    <xdr:sp>
      <xdr:nvSpPr>
        <xdr:cNvPr id="1" name="Text 1"/>
        <xdr:cNvSpPr txBox="1">
          <a:spLocks noChangeArrowheads="1"/>
        </xdr:cNvSpPr>
      </xdr:nvSpPr>
      <xdr:spPr>
        <a:xfrm>
          <a:off x="4095750" y="1123950"/>
          <a:ext cx="619125" cy="15240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Gase</a:t>
          </a:r>
        </a:p>
      </xdr:txBody>
    </xdr:sp>
    <xdr:clientData/>
  </xdr:twoCellAnchor>
  <xdr:twoCellAnchor>
    <xdr:from>
      <xdr:col>6</xdr:col>
      <xdr:colOff>76200</xdr:colOff>
      <xdr:row>7</xdr:row>
      <xdr:rowOff>85725</xdr:rowOff>
    </xdr:from>
    <xdr:to>
      <xdr:col>6</xdr:col>
      <xdr:colOff>714375</xdr:colOff>
      <xdr:row>8</xdr:row>
      <xdr:rowOff>76200</xdr:rowOff>
    </xdr:to>
    <xdr:sp>
      <xdr:nvSpPr>
        <xdr:cNvPr id="2" name="Text 2"/>
        <xdr:cNvSpPr txBox="1">
          <a:spLocks noChangeArrowheads="1"/>
        </xdr:cNvSpPr>
      </xdr:nvSpPr>
      <xdr:spPr>
        <a:xfrm>
          <a:off x="4857750" y="1123950"/>
          <a:ext cx="638175" cy="15240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Sonstige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61</xdr:row>
      <xdr:rowOff>66675</xdr:rowOff>
    </xdr:from>
    <xdr:to>
      <xdr:col>1</xdr:col>
      <xdr:colOff>114300</xdr:colOff>
      <xdr:row>61</xdr:row>
      <xdr:rowOff>66675</xdr:rowOff>
    </xdr:to>
    <xdr:sp>
      <xdr:nvSpPr>
        <xdr:cNvPr id="1" name="Line 1"/>
        <xdr:cNvSpPr>
          <a:spLocks/>
        </xdr:cNvSpPr>
      </xdr:nvSpPr>
      <xdr:spPr>
        <a:xfrm>
          <a:off x="28575" y="8296275"/>
          <a:ext cx="666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8</xdr:row>
      <xdr:rowOff>66675</xdr:rowOff>
    </xdr:from>
    <xdr:to>
      <xdr:col>3</xdr:col>
      <xdr:colOff>723900</xdr:colOff>
      <xdr:row>9</xdr:row>
      <xdr:rowOff>57150</xdr:rowOff>
    </xdr:to>
    <xdr:sp>
      <xdr:nvSpPr>
        <xdr:cNvPr id="1" name="Text 1"/>
        <xdr:cNvSpPr txBox="1">
          <a:spLocks noChangeArrowheads="1"/>
        </xdr:cNvSpPr>
      </xdr:nvSpPr>
      <xdr:spPr>
        <a:xfrm>
          <a:off x="2962275" y="1238250"/>
          <a:ext cx="476250" cy="123825"/>
        </a:xfrm>
        <a:prstGeom prst="rect">
          <a:avLst/>
        </a:prstGeom>
        <a:solidFill>
          <a:srgbClr val="FFFFFF"/>
        </a:solidFill>
        <a:ln w="1" cmpd="sng">
          <a:noFill/>
        </a:ln>
      </xdr:spPr>
      <xdr:txBody>
        <a:bodyPr vertOverflow="clip" wrap="square"/>
        <a:p>
          <a:pPr algn="l">
            <a:defRPr/>
          </a:pPr>
          <a:r>
            <a:rPr lang="en-US" cap="none" sz="800" b="0" i="0" u="none" baseline="0">
              <a:latin typeface="Arial"/>
              <a:ea typeface="Arial"/>
              <a:cs typeface="Arial"/>
            </a:rPr>
            <a:t>Verkehr</a:t>
          </a:r>
        </a:p>
      </xdr:txBody>
    </xdr:sp>
    <xdr:clientData/>
  </xdr:twoCellAnchor>
  <xdr:twoCellAnchor>
    <xdr:from>
      <xdr:col>0</xdr:col>
      <xdr:colOff>47625</xdr:colOff>
      <xdr:row>63</xdr:row>
      <xdr:rowOff>76200</xdr:rowOff>
    </xdr:from>
    <xdr:to>
      <xdr:col>1</xdr:col>
      <xdr:colOff>76200</xdr:colOff>
      <xdr:row>63</xdr:row>
      <xdr:rowOff>76200</xdr:rowOff>
    </xdr:to>
    <xdr:sp>
      <xdr:nvSpPr>
        <xdr:cNvPr id="2" name="Line 2"/>
        <xdr:cNvSpPr>
          <a:spLocks/>
        </xdr:cNvSpPr>
      </xdr:nvSpPr>
      <xdr:spPr>
        <a:xfrm>
          <a:off x="47625" y="8582025"/>
          <a:ext cx="609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6</xdr:row>
      <xdr:rowOff>57150</xdr:rowOff>
    </xdr:from>
    <xdr:to>
      <xdr:col>0</xdr:col>
      <xdr:colOff>466725</xdr:colOff>
      <xdr:row>7</xdr:row>
      <xdr:rowOff>104775</xdr:rowOff>
    </xdr:to>
    <xdr:sp>
      <xdr:nvSpPr>
        <xdr:cNvPr id="1" name="Text 1"/>
        <xdr:cNvSpPr txBox="1">
          <a:spLocks noChangeArrowheads="1"/>
        </xdr:cNvSpPr>
      </xdr:nvSpPr>
      <xdr:spPr>
        <a:xfrm>
          <a:off x="104775" y="1000125"/>
          <a:ext cx="361950" cy="1809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Jahr</a:t>
          </a:r>
        </a:p>
      </xdr:txBody>
    </xdr:sp>
    <xdr:clientData/>
  </xdr:twoCellAnchor>
  <xdr:twoCellAnchor>
    <xdr:from>
      <xdr:col>0</xdr:col>
      <xdr:colOff>57150</xdr:colOff>
      <xdr:row>60</xdr:row>
      <xdr:rowOff>66675</xdr:rowOff>
    </xdr:from>
    <xdr:to>
      <xdr:col>1</xdr:col>
      <xdr:colOff>142875</xdr:colOff>
      <xdr:row>60</xdr:row>
      <xdr:rowOff>66675</xdr:rowOff>
    </xdr:to>
    <xdr:sp>
      <xdr:nvSpPr>
        <xdr:cNvPr id="2" name="Line 2"/>
        <xdr:cNvSpPr>
          <a:spLocks/>
        </xdr:cNvSpPr>
      </xdr:nvSpPr>
      <xdr:spPr>
        <a:xfrm>
          <a:off x="57150" y="8210550"/>
          <a:ext cx="666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6</xdr:row>
      <xdr:rowOff>66675</xdr:rowOff>
    </xdr:from>
    <xdr:to>
      <xdr:col>0</xdr:col>
      <xdr:colOff>666750</xdr:colOff>
      <xdr:row>7</xdr:row>
      <xdr:rowOff>85725</xdr:rowOff>
    </xdr:to>
    <xdr:sp>
      <xdr:nvSpPr>
        <xdr:cNvPr id="1" name="Text 1"/>
        <xdr:cNvSpPr txBox="1">
          <a:spLocks noChangeArrowheads="1"/>
        </xdr:cNvSpPr>
      </xdr:nvSpPr>
      <xdr:spPr>
        <a:xfrm>
          <a:off x="95250" y="1009650"/>
          <a:ext cx="571500" cy="1524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Jahr</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2</xdr:col>
      <xdr:colOff>0</xdr:colOff>
      <xdr:row>47</xdr:row>
      <xdr:rowOff>76200</xdr:rowOff>
    </xdr:to>
    <xdr:sp>
      <xdr:nvSpPr>
        <xdr:cNvPr id="1" name="Line 1"/>
        <xdr:cNvSpPr>
          <a:spLocks/>
        </xdr:cNvSpPr>
      </xdr:nvSpPr>
      <xdr:spPr>
        <a:xfrm flipH="1">
          <a:off x="0" y="4962525"/>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2" name="Line 2"/>
        <xdr:cNvSpPr>
          <a:spLocks/>
        </xdr:cNvSpPr>
      </xdr:nvSpPr>
      <xdr:spPr>
        <a:xfrm flipH="1" flipV="1">
          <a:off x="0" y="4962525"/>
          <a:ext cx="657225"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75</xdr:row>
      <xdr:rowOff>0</xdr:rowOff>
    </xdr:to>
    <xdr:sp>
      <xdr:nvSpPr>
        <xdr:cNvPr id="3" name="Rectangle 3"/>
        <xdr:cNvSpPr>
          <a:spLocks/>
        </xdr:cNvSpPr>
      </xdr:nvSpPr>
      <xdr:spPr>
        <a:xfrm>
          <a:off x="647700" y="8096250"/>
          <a:ext cx="161925" cy="45720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4" name="Line 4"/>
        <xdr:cNvSpPr>
          <a:spLocks/>
        </xdr:cNvSpPr>
      </xdr:nvSpPr>
      <xdr:spPr>
        <a:xfrm flipH="1">
          <a:off x="0" y="4962525"/>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5" name="Line 5"/>
        <xdr:cNvSpPr>
          <a:spLocks/>
        </xdr:cNvSpPr>
      </xdr:nvSpPr>
      <xdr:spPr>
        <a:xfrm flipH="1" flipV="1">
          <a:off x="0" y="4962525"/>
          <a:ext cx="657225"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6" name="Rectangle 6"/>
        <xdr:cNvSpPr>
          <a:spLocks/>
        </xdr:cNvSpPr>
      </xdr:nvSpPr>
      <xdr:spPr>
        <a:xfrm>
          <a:off x="647700" y="8096250"/>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2</xdr:col>
      <xdr:colOff>0</xdr:colOff>
      <xdr:row>47</xdr:row>
      <xdr:rowOff>76200</xdr:rowOff>
    </xdr:to>
    <xdr:sp>
      <xdr:nvSpPr>
        <xdr:cNvPr id="1" name="Line 1"/>
        <xdr:cNvSpPr>
          <a:spLocks/>
        </xdr:cNvSpPr>
      </xdr:nvSpPr>
      <xdr:spPr>
        <a:xfrm flipH="1">
          <a:off x="0" y="4953000"/>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 name="Line 2"/>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75</xdr:row>
      <xdr:rowOff>0</xdr:rowOff>
    </xdr:to>
    <xdr:sp>
      <xdr:nvSpPr>
        <xdr:cNvPr id="3" name="Rectangle 3"/>
        <xdr:cNvSpPr>
          <a:spLocks/>
        </xdr:cNvSpPr>
      </xdr:nvSpPr>
      <xdr:spPr>
        <a:xfrm>
          <a:off x="647700" y="8086725"/>
          <a:ext cx="161925" cy="45720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4" name="Line 4"/>
        <xdr:cNvSpPr>
          <a:spLocks/>
        </xdr:cNvSpPr>
      </xdr:nvSpPr>
      <xdr:spPr>
        <a:xfrm flipH="1">
          <a:off x="0" y="4953000"/>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5" name="Line 5"/>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6" name="Rectangle 6"/>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2</xdr:col>
      <xdr:colOff>0</xdr:colOff>
      <xdr:row>71</xdr:row>
      <xdr:rowOff>0</xdr:rowOff>
    </xdr:from>
    <xdr:to>
      <xdr:col>2</xdr:col>
      <xdr:colOff>161925</xdr:colOff>
      <xdr:row>75</xdr:row>
      <xdr:rowOff>0</xdr:rowOff>
    </xdr:to>
    <xdr:sp>
      <xdr:nvSpPr>
        <xdr:cNvPr id="7" name="Rectangle 7"/>
        <xdr:cNvSpPr>
          <a:spLocks/>
        </xdr:cNvSpPr>
      </xdr:nvSpPr>
      <xdr:spPr>
        <a:xfrm>
          <a:off x="647700" y="8086725"/>
          <a:ext cx="161925" cy="45720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2</xdr:col>
      <xdr:colOff>9525</xdr:colOff>
      <xdr:row>47</xdr:row>
      <xdr:rowOff>76200</xdr:rowOff>
    </xdr:to>
    <xdr:sp>
      <xdr:nvSpPr>
        <xdr:cNvPr id="1" name="Line 1"/>
        <xdr:cNvSpPr>
          <a:spLocks/>
        </xdr:cNvSpPr>
      </xdr:nvSpPr>
      <xdr:spPr>
        <a:xfrm flipH="1">
          <a:off x="0" y="4953000"/>
          <a:ext cx="657225"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 name="Line 2"/>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75</xdr:row>
      <xdr:rowOff>0</xdr:rowOff>
    </xdr:to>
    <xdr:sp>
      <xdr:nvSpPr>
        <xdr:cNvPr id="3" name="Rectangle 3"/>
        <xdr:cNvSpPr>
          <a:spLocks/>
        </xdr:cNvSpPr>
      </xdr:nvSpPr>
      <xdr:spPr>
        <a:xfrm>
          <a:off x="647700" y="8086725"/>
          <a:ext cx="161925" cy="45720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9525</xdr:colOff>
      <xdr:row>47</xdr:row>
      <xdr:rowOff>76200</xdr:rowOff>
    </xdr:to>
    <xdr:sp>
      <xdr:nvSpPr>
        <xdr:cNvPr id="4" name="Line 4"/>
        <xdr:cNvSpPr>
          <a:spLocks/>
        </xdr:cNvSpPr>
      </xdr:nvSpPr>
      <xdr:spPr>
        <a:xfrm flipH="1">
          <a:off x="0" y="4953000"/>
          <a:ext cx="657225"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5" name="Line 5"/>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6" name="Rectangle 6"/>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2</xdr:col>
      <xdr:colOff>0</xdr:colOff>
      <xdr:row>71</xdr:row>
      <xdr:rowOff>0</xdr:rowOff>
    </xdr:from>
    <xdr:to>
      <xdr:col>2</xdr:col>
      <xdr:colOff>161925</xdr:colOff>
      <xdr:row>75</xdr:row>
      <xdr:rowOff>0</xdr:rowOff>
    </xdr:to>
    <xdr:sp>
      <xdr:nvSpPr>
        <xdr:cNvPr id="7" name="Rectangle 7"/>
        <xdr:cNvSpPr>
          <a:spLocks/>
        </xdr:cNvSpPr>
      </xdr:nvSpPr>
      <xdr:spPr>
        <a:xfrm>
          <a:off x="647700" y="8086725"/>
          <a:ext cx="161925" cy="45720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2</xdr:col>
      <xdr:colOff>0</xdr:colOff>
      <xdr:row>47</xdr:row>
      <xdr:rowOff>85725</xdr:rowOff>
    </xdr:to>
    <xdr:sp>
      <xdr:nvSpPr>
        <xdr:cNvPr id="1" name="Line 1"/>
        <xdr:cNvSpPr>
          <a:spLocks/>
        </xdr:cNvSpPr>
      </xdr:nvSpPr>
      <xdr:spPr>
        <a:xfrm flipH="1">
          <a:off x="0" y="4953000"/>
          <a:ext cx="64770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 name="Line 2"/>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75</xdr:row>
      <xdr:rowOff>0</xdr:rowOff>
    </xdr:to>
    <xdr:sp>
      <xdr:nvSpPr>
        <xdr:cNvPr id="3" name="Rectangle 3"/>
        <xdr:cNvSpPr>
          <a:spLocks/>
        </xdr:cNvSpPr>
      </xdr:nvSpPr>
      <xdr:spPr>
        <a:xfrm>
          <a:off x="647700" y="8086725"/>
          <a:ext cx="161925" cy="45720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85725</xdr:rowOff>
    </xdr:to>
    <xdr:sp>
      <xdr:nvSpPr>
        <xdr:cNvPr id="4" name="Line 4"/>
        <xdr:cNvSpPr>
          <a:spLocks/>
        </xdr:cNvSpPr>
      </xdr:nvSpPr>
      <xdr:spPr>
        <a:xfrm flipH="1">
          <a:off x="0" y="4953000"/>
          <a:ext cx="64770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5" name="Line 5"/>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6" name="Rectangle 6"/>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85725</xdr:rowOff>
    </xdr:to>
    <xdr:sp>
      <xdr:nvSpPr>
        <xdr:cNvPr id="7" name="Line 7"/>
        <xdr:cNvSpPr>
          <a:spLocks/>
        </xdr:cNvSpPr>
      </xdr:nvSpPr>
      <xdr:spPr>
        <a:xfrm flipH="1">
          <a:off x="0" y="4953000"/>
          <a:ext cx="64770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8" name="Line 8"/>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9" name="Rectangle 9"/>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2</xdr:col>
      <xdr:colOff>0</xdr:colOff>
      <xdr:row>71</xdr:row>
      <xdr:rowOff>0</xdr:rowOff>
    </xdr:from>
    <xdr:to>
      <xdr:col>2</xdr:col>
      <xdr:colOff>161925</xdr:colOff>
      <xdr:row>75</xdr:row>
      <xdr:rowOff>0</xdr:rowOff>
    </xdr:to>
    <xdr:sp>
      <xdr:nvSpPr>
        <xdr:cNvPr id="10" name="Rectangle 10"/>
        <xdr:cNvSpPr>
          <a:spLocks/>
        </xdr:cNvSpPr>
      </xdr:nvSpPr>
      <xdr:spPr>
        <a:xfrm>
          <a:off x="647700" y="8086725"/>
          <a:ext cx="161925" cy="45720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9</xdr:row>
      <xdr:rowOff>66675</xdr:rowOff>
    </xdr:from>
    <xdr:to>
      <xdr:col>0</xdr:col>
      <xdr:colOff>1676400</xdr:colOff>
      <xdr:row>11</xdr:row>
      <xdr:rowOff>19050</xdr:rowOff>
    </xdr:to>
    <xdr:sp>
      <xdr:nvSpPr>
        <xdr:cNvPr id="1" name="Text 15"/>
        <xdr:cNvSpPr txBox="1">
          <a:spLocks noChangeArrowheads="1"/>
        </xdr:cNvSpPr>
      </xdr:nvSpPr>
      <xdr:spPr>
        <a:xfrm>
          <a:off x="276225" y="1590675"/>
          <a:ext cx="1400175" cy="276225"/>
        </a:xfrm>
        <a:prstGeom prst="rect">
          <a:avLst/>
        </a:prstGeom>
        <a:solidFill>
          <a:srgbClr val="FFFFFF"/>
        </a:solidFill>
        <a:ln w="1" cmpd="sng">
          <a:noFill/>
        </a:ln>
      </xdr:spPr>
      <xdr:txBody>
        <a:bodyPr vertOverflow="clip" wrap="square"/>
        <a:p>
          <a:pPr algn="ctr">
            <a:defRPr/>
          </a:pPr>
          <a:r>
            <a:rPr lang="en-US" cap="none" sz="900" b="0" i="0" u="none" baseline="0"/>
            <a:t>Energieträger</a:t>
          </a:r>
        </a:p>
      </xdr:txBody>
    </xdr:sp>
    <xdr:clientData/>
  </xdr:twoCellAnchor>
  <xdr:twoCellAnchor>
    <xdr:from>
      <xdr:col>0</xdr:col>
      <xdr:colOff>57150</xdr:colOff>
      <xdr:row>37</xdr:row>
      <xdr:rowOff>38100</xdr:rowOff>
    </xdr:from>
    <xdr:to>
      <xdr:col>0</xdr:col>
      <xdr:colOff>1209675</xdr:colOff>
      <xdr:row>37</xdr:row>
      <xdr:rowOff>38100</xdr:rowOff>
    </xdr:to>
    <xdr:sp>
      <xdr:nvSpPr>
        <xdr:cNvPr id="2" name="Line 2"/>
        <xdr:cNvSpPr>
          <a:spLocks/>
        </xdr:cNvSpPr>
      </xdr:nvSpPr>
      <xdr:spPr>
        <a:xfrm>
          <a:off x="57150" y="5667375"/>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22</xdr:row>
      <xdr:rowOff>76200</xdr:rowOff>
    </xdr:from>
    <xdr:to>
      <xdr:col>0</xdr:col>
      <xdr:colOff>628650</xdr:colOff>
      <xdr:row>22</xdr:row>
      <xdr:rowOff>76200</xdr:rowOff>
    </xdr:to>
    <xdr:sp>
      <xdr:nvSpPr>
        <xdr:cNvPr id="1" name="Line 1"/>
        <xdr:cNvSpPr>
          <a:spLocks/>
        </xdr:cNvSpPr>
      </xdr:nvSpPr>
      <xdr:spPr>
        <a:xfrm>
          <a:off x="28575" y="898207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6</xdr:col>
      <xdr:colOff>742950</xdr:colOff>
      <xdr:row>26</xdr:row>
      <xdr:rowOff>0</xdr:rowOff>
    </xdr:to>
    <xdr:graphicFrame>
      <xdr:nvGraphicFramePr>
        <xdr:cNvPr id="1" name="Chart 1"/>
        <xdr:cNvGraphicFramePr/>
      </xdr:nvGraphicFramePr>
      <xdr:xfrm>
        <a:off x="9525" y="333375"/>
        <a:ext cx="5305425" cy="3876675"/>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2</xdr:row>
      <xdr:rowOff>142875</xdr:rowOff>
    </xdr:from>
    <xdr:to>
      <xdr:col>6</xdr:col>
      <xdr:colOff>333375</xdr:colOff>
      <xdr:row>5</xdr:row>
      <xdr:rowOff>142875</xdr:rowOff>
    </xdr:to>
    <xdr:sp>
      <xdr:nvSpPr>
        <xdr:cNvPr id="2" name="TextBox 2"/>
        <xdr:cNvSpPr txBox="1">
          <a:spLocks noChangeArrowheads="1"/>
        </xdr:cNvSpPr>
      </xdr:nvSpPr>
      <xdr:spPr>
        <a:xfrm>
          <a:off x="790575" y="466725"/>
          <a:ext cx="4114800" cy="485775"/>
        </a:xfrm>
        <a:prstGeom prst="rect">
          <a:avLst/>
        </a:prstGeom>
        <a:noFill/>
        <a:ln w="9525" cmpd="sng">
          <a:noFill/>
        </a:ln>
      </xdr:spPr>
      <xdr:txBody>
        <a:bodyPr vertOverflow="clip" wrap="square"/>
        <a:p>
          <a:pPr algn="ctr">
            <a:defRPr/>
          </a:pPr>
          <a:r>
            <a:rPr lang="en-US" cap="none" sz="1300" b="1" i="0" u="none" baseline="0">
              <a:latin typeface="Arial"/>
              <a:ea typeface="Arial"/>
              <a:cs typeface="Arial"/>
            </a:rPr>
            <a:t>1. CO</a:t>
          </a:r>
          <a:r>
            <a:rPr lang="en-US" cap="none" sz="1300" b="1" i="0" u="none" baseline="-25000">
              <a:latin typeface="Arial"/>
              <a:ea typeface="Arial"/>
              <a:cs typeface="Arial"/>
            </a:rPr>
            <a:t>2</a:t>
          </a:r>
          <a:r>
            <a:rPr lang="en-US" cap="none" sz="1300" b="1" i="0" u="none" baseline="0">
              <a:latin typeface="Arial"/>
              <a:ea typeface="Arial"/>
              <a:cs typeface="Arial"/>
            </a:rPr>
            <a:t>-Emissionen aus dem Primärenergieverbrauch nach Energieträgern 1990 bis 2003</a:t>
          </a:r>
        </a:p>
      </xdr:txBody>
    </xdr:sp>
    <xdr:clientData/>
  </xdr:twoCellAnchor>
  <xdr:oneCellAnchor>
    <xdr:from>
      <xdr:col>0</xdr:col>
      <xdr:colOff>28575</xdr:colOff>
      <xdr:row>24</xdr:row>
      <xdr:rowOff>152400</xdr:rowOff>
    </xdr:from>
    <xdr:ext cx="1638300" cy="142875"/>
    <xdr:sp>
      <xdr:nvSpPr>
        <xdr:cNvPr id="3" name="TextBox 4"/>
        <xdr:cNvSpPr txBox="1">
          <a:spLocks noChangeArrowheads="1"/>
        </xdr:cNvSpPr>
      </xdr:nvSpPr>
      <xdr:spPr>
        <a:xfrm>
          <a:off x="28575" y="4038600"/>
          <a:ext cx="163830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714375</xdr:colOff>
      <xdr:row>6</xdr:row>
      <xdr:rowOff>38100</xdr:rowOff>
    </xdr:from>
    <xdr:to>
      <xdr:col>1</xdr:col>
      <xdr:colOff>485775</xdr:colOff>
      <xdr:row>7</xdr:row>
      <xdr:rowOff>47625</xdr:rowOff>
    </xdr:to>
    <xdr:sp>
      <xdr:nvSpPr>
        <xdr:cNvPr id="4" name="TextBox 5"/>
        <xdr:cNvSpPr txBox="1">
          <a:spLocks noChangeArrowheads="1"/>
        </xdr:cNvSpPr>
      </xdr:nvSpPr>
      <xdr:spPr>
        <a:xfrm>
          <a:off x="714375" y="1009650"/>
          <a:ext cx="533400" cy="17145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1 000 t</a:t>
          </a:r>
        </a:p>
      </xdr:txBody>
    </xdr:sp>
    <xdr:clientData/>
  </xdr:twoCellAnchor>
  <xdr:twoCellAnchor>
    <xdr:from>
      <xdr:col>0</xdr:col>
      <xdr:colOff>19050</xdr:colOff>
      <xdr:row>31</xdr:row>
      <xdr:rowOff>19050</xdr:rowOff>
    </xdr:from>
    <xdr:to>
      <xdr:col>6</xdr:col>
      <xdr:colOff>742950</xdr:colOff>
      <xdr:row>55</xdr:row>
      <xdr:rowOff>0</xdr:rowOff>
    </xdr:to>
    <xdr:graphicFrame>
      <xdr:nvGraphicFramePr>
        <xdr:cNvPr id="5" name="Chart 6"/>
        <xdr:cNvGraphicFramePr/>
      </xdr:nvGraphicFramePr>
      <xdr:xfrm>
        <a:off x="19050" y="5038725"/>
        <a:ext cx="5295900" cy="386715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32</xdr:row>
      <xdr:rowOff>38100</xdr:rowOff>
    </xdr:from>
    <xdr:to>
      <xdr:col>6</xdr:col>
      <xdr:colOff>390525</xdr:colOff>
      <xdr:row>35</xdr:row>
      <xdr:rowOff>28575</xdr:rowOff>
    </xdr:to>
    <xdr:sp>
      <xdr:nvSpPr>
        <xdr:cNvPr id="6" name="TextBox 7"/>
        <xdr:cNvSpPr txBox="1">
          <a:spLocks noChangeArrowheads="1"/>
        </xdr:cNvSpPr>
      </xdr:nvSpPr>
      <xdr:spPr>
        <a:xfrm>
          <a:off x="771525" y="5219700"/>
          <a:ext cx="4191000" cy="476250"/>
        </a:xfrm>
        <a:prstGeom prst="rect">
          <a:avLst/>
        </a:prstGeom>
        <a:noFill/>
        <a:ln w="9525" cmpd="sng">
          <a:noFill/>
        </a:ln>
      </xdr:spPr>
      <xdr:txBody>
        <a:bodyPr vertOverflow="clip" wrap="square"/>
        <a:p>
          <a:pPr algn="ctr">
            <a:defRPr/>
          </a:pPr>
          <a:r>
            <a:rPr lang="en-US" cap="none" sz="1300" b="1" i="0" u="none" baseline="0">
              <a:latin typeface="Arial"/>
              <a:ea typeface="Arial"/>
              <a:cs typeface="Arial"/>
            </a:rPr>
            <a:t>2. CO</a:t>
          </a:r>
          <a:r>
            <a:rPr lang="en-US" cap="none" sz="1300" b="1" i="0" u="none" baseline="-25000">
              <a:latin typeface="Arial"/>
              <a:ea typeface="Arial"/>
              <a:cs typeface="Arial"/>
            </a:rPr>
            <a:t>2</a:t>
          </a:r>
          <a:r>
            <a:rPr lang="en-US" cap="none" sz="1300" b="1" i="0" u="none" baseline="0">
              <a:latin typeface="Arial"/>
              <a:ea typeface="Arial"/>
              <a:cs typeface="Arial"/>
            </a:rPr>
            <a:t>-Emissionen aus dem Primär- und Endenergie-verbrauch je Einwohner 1990 bis 2003</a:t>
          </a:r>
        </a:p>
      </xdr:txBody>
    </xdr:sp>
    <xdr:clientData/>
  </xdr:twoCellAnchor>
  <xdr:twoCellAnchor>
    <xdr:from>
      <xdr:col>1</xdr:col>
      <xdr:colOff>171450</xdr:colOff>
      <xdr:row>35</xdr:row>
      <xdr:rowOff>47625</xdr:rowOff>
    </xdr:from>
    <xdr:to>
      <xdr:col>1</xdr:col>
      <xdr:colOff>581025</xdr:colOff>
      <xdr:row>36</xdr:row>
      <xdr:rowOff>95250</xdr:rowOff>
    </xdr:to>
    <xdr:sp>
      <xdr:nvSpPr>
        <xdr:cNvPr id="7" name="TextBox 8"/>
        <xdr:cNvSpPr txBox="1">
          <a:spLocks noChangeArrowheads="1"/>
        </xdr:cNvSpPr>
      </xdr:nvSpPr>
      <xdr:spPr>
        <a:xfrm>
          <a:off x="933450" y="5715000"/>
          <a:ext cx="409575" cy="20955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t/EW</a:t>
          </a:r>
        </a:p>
      </xdr:txBody>
    </xdr:sp>
    <xdr:clientData/>
  </xdr:twoCellAnchor>
  <xdr:oneCellAnchor>
    <xdr:from>
      <xdr:col>0</xdr:col>
      <xdr:colOff>38100</xdr:colOff>
      <xdr:row>53</xdr:row>
      <xdr:rowOff>152400</xdr:rowOff>
    </xdr:from>
    <xdr:ext cx="1638300" cy="142875"/>
    <xdr:sp>
      <xdr:nvSpPr>
        <xdr:cNvPr id="8" name="TextBox 9"/>
        <xdr:cNvSpPr txBox="1">
          <a:spLocks noChangeArrowheads="1"/>
        </xdr:cNvSpPr>
      </xdr:nvSpPr>
      <xdr:spPr>
        <a:xfrm>
          <a:off x="38100" y="8734425"/>
          <a:ext cx="163830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9525</xdr:rowOff>
    </xdr:from>
    <xdr:to>
      <xdr:col>6</xdr:col>
      <xdr:colOff>733425</xdr:colOff>
      <xdr:row>25</xdr:row>
      <xdr:rowOff>152400</xdr:rowOff>
    </xdr:to>
    <xdr:graphicFrame>
      <xdr:nvGraphicFramePr>
        <xdr:cNvPr id="1" name="Chart 1"/>
        <xdr:cNvGraphicFramePr/>
      </xdr:nvGraphicFramePr>
      <xdr:xfrm>
        <a:off x="19050" y="333375"/>
        <a:ext cx="5286375" cy="3867150"/>
      </xdr:xfrm>
      <a:graphic>
        <a:graphicData uri="http://schemas.openxmlformats.org/drawingml/2006/chart">
          <c:chart xmlns:c="http://schemas.openxmlformats.org/drawingml/2006/chart" r:id="rId1"/>
        </a:graphicData>
      </a:graphic>
    </xdr:graphicFrame>
    <xdr:clientData/>
  </xdr:twoCellAnchor>
  <xdr:twoCellAnchor>
    <xdr:from>
      <xdr:col>1</xdr:col>
      <xdr:colOff>142875</xdr:colOff>
      <xdr:row>3</xdr:row>
      <xdr:rowOff>114300</xdr:rowOff>
    </xdr:from>
    <xdr:to>
      <xdr:col>6</xdr:col>
      <xdr:colOff>247650</xdr:colOff>
      <xdr:row>6</xdr:row>
      <xdr:rowOff>142875</xdr:rowOff>
    </xdr:to>
    <xdr:sp>
      <xdr:nvSpPr>
        <xdr:cNvPr id="2" name="TextBox 2"/>
        <xdr:cNvSpPr txBox="1">
          <a:spLocks noChangeArrowheads="1"/>
        </xdr:cNvSpPr>
      </xdr:nvSpPr>
      <xdr:spPr>
        <a:xfrm>
          <a:off x="904875" y="600075"/>
          <a:ext cx="3914775" cy="514350"/>
        </a:xfrm>
        <a:prstGeom prst="rect">
          <a:avLst/>
        </a:prstGeom>
        <a:solidFill>
          <a:srgbClr val="FFFFFF"/>
        </a:solidFill>
        <a:ln w="9525" cmpd="sng">
          <a:noFill/>
        </a:ln>
      </xdr:spPr>
      <xdr:txBody>
        <a:bodyPr vertOverflow="clip" wrap="square"/>
        <a:p>
          <a:pPr algn="ctr">
            <a:defRPr/>
          </a:pPr>
          <a:r>
            <a:rPr lang="en-US" cap="none" sz="1300" b="1" i="0" u="none" baseline="0">
              <a:latin typeface="Arial"/>
              <a:ea typeface="Arial"/>
              <a:cs typeface="Arial"/>
            </a:rPr>
            <a:t>3. CO</a:t>
          </a:r>
          <a:r>
            <a:rPr lang="en-US" cap="none" sz="1300" b="1" i="0" u="none" baseline="-25000">
              <a:latin typeface="Arial"/>
              <a:ea typeface="Arial"/>
              <a:cs typeface="Arial"/>
            </a:rPr>
            <a:t>2</a:t>
          </a:r>
          <a:r>
            <a:rPr lang="en-US" cap="none" sz="1300" b="1" i="0" u="none" baseline="0">
              <a:latin typeface="Arial"/>
              <a:ea typeface="Arial"/>
              <a:cs typeface="Arial"/>
            </a:rPr>
            <a:t>-Emissionen aus dem Endenergieverbrauch nach Energieträgern 1990 bis 2003</a:t>
          </a:r>
        </a:p>
      </xdr:txBody>
    </xdr:sp>
    <xdr:clientData/>
  </xdr:twoCellAnchor>
  <xdr:twoCellAnchor>
    <xdr:from>
      <xdr:col>1</xdr:col>
      <xdr:colOff>9525</xdr:colOff>
      <xdr:row>6</xdr:row>
      <xdr:rowOff>114300</xdr:rowOff>
    </xdr:from>
    <xdr:to>
      <xdr:col>1</xdr:col>
      <xdr:colOff>590550</xdr:colOff>
      <xdr:row>7</xdr:row>
      <xdr:rowOff>123825</xdr:rowOff>
    </xdr:to>
    <xdr:sp>
      <xdr:nvSpPr>
        <xdr:cNvPr id="3" name="TextBox 3"/>
        <xdr:cNvSpPr txBox="1">
          <a:spLocks noChangeArrowheads="1"/>
        </xdr:cNvSpPr>
      </xdr:nvSpPr>
      <xdr:spPr>
        <a:xfrm>
          <a:off x="771525" y="1085850"/>
          <a:ext cx="581025" cy="17145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1 000 t </a:t>
          </a:r>
        </a:p>
      </xdr:txBody>
    </xdr:sp>
    <xdr:clientData/>
  </xdr:twoCellAnchor>
  <xdr:oneCellAnchor>
    <xdr:from>
      <xdr:col>0</xdr:col>
      <xdr:colOff>57150</xdr:colOff>
      <xdr:row>24</xdr:row>
      <xdr:rowOff>152400</xdr:rowOff>
    </xdr:from>
    <xdr:ext cx="1638300" cy="152400"/>
    <xdr:sp>
      <xdr:nvSpPr>
        <xdr:cNvPr id="4" name="TextBox 4"/>
        <xdr:cNvSpPr txBox="1">
          <a:spLocks noChangeArrowheads="1"/>
        </xdr:cNvSpPr>
      </xdr:nvSpPr>
      <xdr:spPr>
        <a:xfrm>
          <a:off x="57150" y="4038600"/>
          <a:ext cx="16383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19050</xdr:colOff>
      <xdr:row>31</xdr:row>
      <xdr:rowOff>9525</xdr:rowOff>
    </xdr:from>
    <xdr:to>
      <xdr:col>6</xdr:col>
      <xdr:colOff>733425</xdr:colOff>
      <xdr:row>54</xdr:row>
      <xdr:rowOff>152400</xdr:rowOff>
    </xdr:to>
    <xdr:graphicFrame>
      <xdr:nvGraphicFramePr>
        <xdr:cNvPr id="5" name="Chart 5"/>
        <xdr:cNvGraphicFramePr/>
      </xdr:nvGraphicFramePr>
      <xdr:xfrm>
        <a:off x="19050" y="5029200"/>
        <a:ext cx="5286375" cy="3867150"/>
      </xdr:xfrm>
      <a:graphic>
        <a:graphicData uri="http://schemas.openxmlformats.org/drawingml/2006/chart">
          <c:chart xmlns:c="http://schemas.openxmlformats.org/drawingml/2006/chart" r:id="rId2"/>
        </a:graphicData>
      </a:graphic>
    </xdr:graphicFrame>
    <xdr:clientData/>
  </xdr:twoCellAnchor>
  <xdr:twoCellAnchor>
    <xdr:from>
      <xdr:col>1</xdr:col>
      <xdr:colOff>190500</xdr:colOff>
      <xdr:row>31</xdr:row>
      <xdr:rowOff>152400</xdr:rowOff>
    </xdr:from>
    <xdr:to>
      <xdr:col>6</xdr:col>
      <xdr:colOff>228600</xdr:colOff>
      <xdr:row>34</xdr:row>
      <xdr:rowOff>142875</xdr:rowOff>
    </xdr:to>
    <xdr:sp>
      <xdr:nvSpPr>
        <xdr:cNvPr id="6" name="TextBox 6"/>
        <xdr:cNvSpPr txBox="1">
          <a:spLocks noChangeArrowheads="1"/>
        </xdr:cNvSpPr>
      </xdr:nvSpPr>
      <xdr:spPr>
        <a:xfrm>
          <a:off x="952500" y="5172075"/>
          <a:ext cx="3848100" cy="476250"/>
        </a:xfrm>
        <a:prstGeom prst="rect">
          <a:avLst/>
        </a:prstGeom>
        <a:solidFill>
          <a:srgbClr val="FFFFFF"/>
        </a:solidFill>
        <a:ln w="9525" cmpd="sng">
          <a:noFill/>
        </a:ln>
      </xdr:spPr>
      <xdr:txBody>
        <a:bodyPr vertOverflow="clip" wrap="square"/>
        <a:p>
          <a:pPr algn="ctr">
            <a:defRPr/>
          </a:pPr>
          <a:r>
            <a:rPr lang="en-US" cap="none" sz="1300" b="1" i="0" u="none" baseline="0">
              <a:latin typeface="Arial"/>
              <a:ea typeface="Arial"/>
              <a:cs typeface="Arial"/>
            </a:rPr>
            <a:t>4. CO</a:t>
          </a:r>
          <a:r>
            <a:rPr lang="en-US" cap="none" sz="1300" b="1" i="0" u="none" baseline="-25000">
              <a:latin typeface="Arial"/>
              <a:ea typeface="Arial"/>
              <a:cs typeface="Arial"/>
            </a:rPr>
            <a:t>2</a:t>
          </a:r>
          <a:r>
            <a:rPr lang="en-US" cap="none" sz="1300" b="1" i="0" u="none" baseline="0">
              <a:latin typeface="Arial"/>
              <a:ea typeface="Arial"/>
              <a:cs typeface="Arial"/>
            </a:rPr>
            <a:t>-Emissionen aus dem Endenergieverbrauch nach Emittentensektoren 1990 bis 2003</a:t>
          </a:r>
        </a:p>
      </xdr:txBody>
    </xdr:sp>
    <xdr:clientData/>
  </xdr:twoCellAnchor>
  <xdr:twoCellAnchor>
    <xdr:from>
      <xdr:col>1</xdr:col>
      <xdr:colOff>9525</xdr:colOff>
      <xdr:row>35</xdr:row>
      <xdr:rowOff>66675</xdr:rowOff>
    </xdr:from>
    <xdr:to>
      <xdr:col>1</xdr:col>
      <xdr:colOff>685800</xdr:colOff>
      <xdr:row>36</xdr:row>
      <xdr:rowOff>76200</xdr:rowOff>
    </xdr:to>
    <xdr:sp>
      <xdr:nvSpPr>
        <xdr:cNvPr id="7" name="TextBox 7"/>
        <xdr:cNvSpPr txBox="1">
          <a:spLocks noChangeArrowheads="1"/>
        </xdr:cNvSpPr>
      </xdr:nvSpPr>
      <xdr:spPr>
        <a:xfrm>
          <a:off x="771525" y="5734050"/>
          <a:ext cx="676275" cy="17145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1 000 t </a:t>
          </a:r>
        </a:p>
      </xdr:txBody>
    </xdr:sp>
    <xdr:clientData/>
  </xdr:twoCellAnchor>
  <xdr:oneCellAnchor>
    <xdr:from>
      <xdr:col>0</xdr:col>
      <xdr:colOff>19050</xdr:colOff>
      <xdr:row>53</xdr:row>
      <xdr:rowOff>142875</xdr:rowOff>
    </xdr:from>
    <xdr:ext cx="1638300" cy="152400"/>
    <xdr:sp>
      <xdr:nvSpPr>
        <xdr:cNvPr id="8" name="TextBox 8"/>
        <xdr:cNvSpPr txBox="1">
          <a:spLocks noChangeArrowheads="1"/>
        </xdr:cNvSpPr>
      </xdr:nvSpPr>
      <xdr:spPr>
        <a:xfrm>
          <a:off x="19050" y="8724900"/>
          <a:ext cx="16383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6</xdr:row>
      <xdr:rowOff>57150</xdr:rowOff>
    </xdr:from>
    <xdr:to>
      <xdr:col>0</xdr:col>
      <xdr:colOff>466725</xdr:colOff>
      <xdr:row>7</xdr:row>
      <xdr:rowOff>104775</xdr:rowOff>
    </xdr:to>
    <xdr:sp>
      <xdr:nvSpPr>
        <xdr:cNvPr id="1" name="Text 1"/>
        <xdr:cNvSpPr txBox="1">
          <a:spLocks noChangeArrowheads="1"/>
        </xdr:cNvSpPr>
      </xdr:nvSpPr>
      <xdr:spPr>
        <a:xfrm>
          <a:off x="104775" y="990600"/>
          <a:ext cx="361950" cy="1809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Jahr</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8</xdr:row>
      <xdr:rowOff>57150</xdr:rowOff>
    </xdr:from>
    <xdr:to>
      <xdr:col>0</xdr:col>
      <xdr:colOff>476250</xdr:colOff>
      <xdr:row>9</xdr:row>
      <xdr:rowOff>76200</xdr:rowOff>
    </xdr:to>
    <xdr:sp>
      <xdr:nvSpPr>
        <xdr:cNvPr id="1" name="TextBox 1"/>
        <xdr:cNvSpPr txBox="1">
          <a:spLocks noChangeArrowheads="1"/>
        </xdr:cNvSpPr>
      </xdr:nvSpPr>
      <xdr:spPr>
        <a:xfrm>
          <a:off x="180975" y="1257300"/>
          <a:ext cx="295275"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Jahr</a:t>
          </a:r>
        </a:p>
      </xdr:txBody>
    </xdr:sp>
    <xdr:clientData/>
  </xdr:twoCellAnchor>
  <xdr:twoCellAnchor>
    <xdr:from>
      <xdr:col>0</xdr:col>
      <xdr:colOff>28575</xdr:colOff>
      <xdr:row>64</xdr:row>
      <xdr:rowOff>76200</xdr:rowOff>
    </xdr:from>
    <xdr:to>
      <xdr:col>0</xdr:col>
      <xdr:colOff>561975</xdr:colOff>
      <xdr:row>64</xdr:row>
      <xdr:rowOff>76200</xdr:rowOff>
    </xdr:to>
    <xdr:sp>
      <xdr:nvSpPr>
        <xdr:cNvPr id="2" name="Line 2"/>
        <xdr:cNvSpPr>
          <a:spLocks/>
        </xdr:cNvSpPr>
      </xdr:nvSpPr>
      <xdr:spPr>
        <a:xfrm>
          <a:off x="28575" y="92773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6</xdr:row>
      <xdr:rowOff>123825</xdr:rowOff>
    </xdr:from>
    <xdr:to>
      <xdr:col>0</xdr:col>
      <xdr:colOff>476250</xdr:colOff>
      <xdr:row>7</xdr:row>
      <xdr:rowOff>85725</xdr:rowOff>
    </xdr:to>
    <xdr:sp>
      <xdr:nvSpPr>
        <xdr:cNvPr id="1" name="Text 1"/>
        <xdr:cNvSpPr txBox="1">
          <a:spLocks noChangeArrowheads="1"/>
        </xdr:cNvSpPr>
      </xdr:nvSpPr>
      <xdr:spPr>
        <a:xfrm>
          <a:off x="161925" y="1057275"/>
          <a:ext cx="314325" cy="152400"/>
        </a:xfrm>
        <a:prstGeom prst="rect">
          <a:avLst/>
        </a:prstGeom>
        <a:solidFill>
          <a:srgbClr val="FFFFFF"/>
        </a:solidFill>
        <a:ln w="1" cmpd="sng">
          <a:noFill/>
        </a:ln>
      </xdr:spPr>
      <xdr:txBody>
        <a:bodyPr vertOverflow="clip" wrap="square"/>
        <a:p>
          <a:pPr algn="l">
            <a:defRPr/>
          </a:pPr>
          <a:r>
            <a:rPr lang="en-US" cap="none" sz="800" b="0" i="0" u="none" baseline="0">
              <a:latin typeface="Arial"/>
              <a:ea typeface="Arial"/>
              <a:cs typeface="Arial"/>
            </a:rPr>
            <a:t>Jahr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7</xdr:row>
      <xdr:rowOff>85725</xdr:rowOff>
    </xdr:from>
    <xdr:to>
      <xdr:col>0</xdr:col>
      <xdr:colOff>476250</xdr:colOff>
      <xdr:row>8</xdr:row>
      <xdr:rowOff>142875</xdr:rowOff>
    </xdr:to>
    <xdr:sp>
      <xdr:nvSpPr>
        <xdr:cNvPr id="1" name="TextBox 1"/>
        <xdr:cNvSpPr txBox="1">
          <a:spLocks noChangeArrowheads="1"/>
        </xdr:cNvSpPr>
      </xdr:nvSpPr>
      <xdr:spPr>
        <a:xfrm>
          <a:off x="152400" y="1162050"/>
          <a:ext cx="323850" cy="219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Jahr</a:t>
          </a:r>
        </a:p>
      </xdr:txBody>
    </xdr:sp>
    <xdr:clientData/>
  </xdr:twoCellAnchor>
  <xdr:twoCellAnchor>
    <xdr:from>
      <xdr:col>0</xdr:col>
      <xdr:colOff>28575</xdr:colOff>
      <xdr:row>62</xdr:row>
      <xdr:rowOff>76200</xdr:rowOff>
    </xdr:from>
    <xdr:to>
      <xdr:col>1</xdr:col>
      <xdr:colOff>57150</xdr:colOff>
      <xdr:row>62</xdr:row>
      <xdr:rowOff>76200</xdr:rowOff>
    </xdr:to>
    <xdr:sp>
      <xdr:nvSpPr>
        <xdr:cNvPr id="2" name="Line 2"/>
        <xdr:cNvSpPr>
          <a:spLocks/>
        </xdr:cNvSpPr>
      </xdr:nvSpPr>
      <xdr:spPr>
        <a:xfrm>
          <a:off x="28575" y="90678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5</xdr:row>
      <xdr:rowOff>66675</xdr:rowOff>
    </xdr:from>
    <xdr:to>
      <xdr:col>0</xdr:col>
      <xdr:colOff>1657350</xdr:colOff>
      <xdr:row>5</xdr:row>
      <xdr:rowOff>66675</xdr:rowOff>
    </xdr:to>
    <xdr:sp>
      <xdr:nvSpPr>
        <xdr:cNvPr id="1" name="Line 1"/>
        <xdr:cNvSpPr>
          <a:spLocks/>
        </xdr:cNvSpPr>
      </xdr:nvSpPr>
      <xdr:spPr>
        <a:xfrm>
          <a:off x="419100" y="619125"/>
          <a:ext cx="1238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0.129</cdr:x>
      <cdr:y>0.14125</cdr:y>
    </cdr:from>
    <cdr:to>
      <cdr:x>0.16925</cdr:x>
      <cdr:y>0.18275</cdr:y>
    </cdr:to>
    <cdr:sp>
      <cdr:nvSpPr>
        <cdr:cNvPr id="1" name="Rectangle 1"/>
        <cdr:cNvSpPr>
          <a:spLocks/>
        </cdr:cNvSpPr>
      </cdr:nvSpPr>
      <cdr:spPr>
        <a:xfrm>
          <a:off x="685800" y="523875"/>
          <a:ext cx="209550" cy="152400"/>
        </a:xfrm>
        <a:prstGeom prst="rect">
          <a:avLst/>
        </a:prstGeom>
        <a:solidFill>
          <a:srgbClr val="FFFFFF"/>
        </a:solidFill>
        <a:ln w="9525" cmpd="sng">
          <a:noFill/>
        </a:ln>
      </cdr:spPr>
      <cdr:txBody>
        <a:bodyPr vertOverflow="clip" wrap="square"/>
        <a:p>
          <a:pPr algn="l">
            <a:defRPr/>
          </a:pPr>
          <a:r>
            <a:rPr lang="en-US" cap="none" sz="1000" b="0" i="0" u="none" baseline="0">
              <a:latin typeface="Arial"/>
              <a:ea typeface="Arial"/>
              <a:cs typeface="Arial"/>
            </a:rPr>
            <a:t>PJ</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0.12175</cdr:x>
      <cdr:y>0.19225</cdr:y>
    </cdr:from>
    <cdr:to>
      <cdr:x>0.32225</cdr:x>
      <cdr:y>0.24125</cdr:y>
    </cdr:to>
    <cdr:sp>
      <cdr:nvSpPr>
        <cdr:cNvPr id="1" name="Rectangle 1"/>
        <cdr:cNvSpPr>
          <a:spLocks/>
        </cdr:cNvSpPr>
      </cdr:nvSpPr>
      <cdr:spPr>
        <a:xfrm>
          <a:off x="647700" y="676275"/>
          <a:ext cx="1066800" cy="171450"/>
        </a:xfrm>
        <a:prstGeom prst="rect">
          <a:avLst/>
        </a:prstGeom>
        <a:solidFill>
          <a:srgbClr val="FFFFFF"/>
        </a:solidFill>
        <a:ln w="9525" cmpd="sng">
          <a:solidFill>
            <a:srgbClr val="FFFFFF"/>
          </a:solidFill>
          <a:headEnd type="none"/>
          <a:tailEnd type="none"/>
        </a:ln>
      </cdr:spPr>
      <cdr:txBody>
        <a:bodyPr vertOverflow="clip" wrap="square"/>
        <a:p>
          <a:pPr algn="l">
            <a:defRPr/>
          </a:pPr>
          <a:r>
            <a:rPr lang="en-US" cap="none" sz="1100" b="0" i="0" u="none" baseline="0">
              <a:latin typeface="Arial"/>
              <a:ea typeface="Arial"/>
              <a:cs typeface="Arial"/>
            </a:rPr>
            <a:t>TJ / 1000 EW</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7</xdr:col>
      <xdr:colOff>0</xdr:colOff>
      <xdr:row>25</xdr:row>
      <xdr:rowOff>0</xdr:rowOff>
    </xdr:to>
    <xdr:graphicFrame>
      <xdr:nvGraphicFramePr>
        <xdr:cNvPr id="1" name="Chart 6"/>
        <xdr:cNvGraphicFramePr/>
      </xdr:nvGraphicFramePr>
      <xdr:xfrm>
        <a:off x="9525" y="323850"/>
        <a:ext cx="5324475" cy="3724275"/>
      </xdr:xfrm>
      <a:graphic>
        <a:graphicData uri="http://schemas.openxmlformats.org/drawingml/2006/chart">
          <c:chart xmlns:c="http://schemas.openxmlformats.org/drawingml/2006/chart" r:id="rId1"/>
        </a:graphicData>
      </a:graphic>
    </xdr:graphicFrame>
    <xdr:clientData/>
  </xdr:twoCellAnchor>
  <xdr:oneCellAnchor>
    <xdr:from>
      <xdr:col>0</xdr:col>
      <xdr:colOff>57150</xdr:colOff>
      <xdr:row>23</xdr:row>
      <xdr:rowOff>104775</xdr:rowOff>
    </xdr:from>
    <xdr:ext cx="1800225" cy="209550"/>
    <xdr:sp>
      <xdr:nvSpPr>
        <xdr:cNvPr id="2" name="TextBox 7"/>
        <xdr:cNvSpPr txBox="1">
          <a:spLocks noChangeArrowheads="1"/>
        </xdr:cNvSpPr>
      </xdr:nvSpPr>
      <xdr:spPr>
        <a:xfrm>
          <a:off x="57150" y="3829050"/>
          <a:ext cx="18002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9525</xdr:colOff>
      <xdr:row>31</xdr:row>
      <xdr:rowOff>9525</xdr:rowOff>
    </xdr:from>
    <xdr:to>
      <xdr:col>7</xdr:col>
      <xdr:colOff>0</xdr:colOff>
      <xdr:row>53</xdr:row>
      <xdr:rowOff>0</xdr:rowOff>
    </xdr:to>
    <xdr:graphicFrame>
      <xdr:nvGraphicFramePr>
        <xdr:cNvPr id="3" name="Chart 9"/>
        <xdr:cNvGraphicFramePr/>
      </xdr:nvGraphicFramePr>
      <xdr:xfrm>
        <a:off x="9525" y="5029200"/>
        <a:ext cx="5324475" cy="3552825"/>
      </xdr:xfrm>
      <a:graphic>
        <a:graphicData uri="http://schemas.openxmlformats.org/drawingml/2006/chart">
          <c:chart xmlns:c="http://schemas.openxmlformats.org/drawingml/2006/chart" r:id="rId2"/>
        </a:graphicData>
      </a:graphic>
    </xdr:graphicFrame>
    <xdr:clientData/>
  </xdr:twoCellAnchor>
  <xdr:oneCellAnchor>
    <xdr:from>
      <xdr:col>0</xdr:col>
      <xdr:colOff>28575</xdr:colOff>
      <xdr:row>51</xdr:row>
      <xdr:rowOff>133350</xdr:rowOff>
    </xdr:from>
    <xdr:ext cx="1762125" cy="171450"/>
    <xdr:sp>
      <xdr:nvSpPr>
        <xdr:cNvPr id="4" name="TextBox 10"/>
        <xdr:cNvSpPr txBox="1">
          <a:spLocks noChangeArrowheads="1"/>
        </xdr:cNvSpPr>
      </xdr:nvSpPr>
      <xdr:spPr>
        <a:xfrm>
          <a:off x="28575" y="8391525"/>
          <a:ext cx="1762125"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0.1255</cdr:x>
      <cdr:y>0.15725</cdr:y>
    </cdr:from>
    <cdr:to>
      <cdr:x>0.204</cdr:x>
      <cdr:y>0.212</cdr:y>
    </cdr:to>
    <cdr:sp>
      <cdr:nvSpPr>
        <cdr:cNvPr id="1" name="Rectangle 1"/>
        <cdr:cNvSpPr>
          <a:spLocks/>
        </cdr:cNvSpPr>
      </cdr:nvSpPr>
      <cdr:spPr>
        <a:xfrm>
          <a:off x="666750" y="581025"/>
          <a:ext cx="419100" cy="200025"/>
        </a:xfrm>
        <a:prstGeom prst="rect">
          <a:avLst/>
        </a:prstGeom>
        <a:solidFill>
          <a:srgbClr val="FFFFFF"/>
        </a:solidFill>
        <a:ln w="9525" cmpd="sng">
          <a:noFill/>
        </a:ln>
      </cdr:spPr>
      <cdr:txBody>
        <a:bodyPr vertOverflow="clip" wrap="square"/>
        <a:p>
          <a:pPr algn="l">
            <a:defRPr/>
          </a:pPr>
          <a:r>
            <a:rPr lang="en-US" cap="none" sz="1100" b="0" i="0" u="none" baseline="0">
              <a:latin typeface="Arial"/>
              <a:ea typeface="Arial"/>
              <a:cs typeface="Arial"/>
            </a:rPr>
            <a:t>PJ</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7</xdr:col>
      <xdr:colOff>0</xdr:colOff>
      <xdr:row>25</xdr:row>
      <xdr:rowOff>0</xdr:rowOff>
    </xdr:to>
    <xdr:graphicFrame>
      <xdr:nvGraphicFramePr>
        <xdr:cNvPr id="1" name="Chart 1"/>
        <xdr:cNvGraphicFramePr/>
      </xdr:nvGraphicFramePr>
      <xdr:xfrm>
        <a:off x="9525" y="333375"/>
        <a:ext cx="5324475" cy="3714750"/>
      </xdr:xfrm>
      <a:graphic>
        <a:graphicData uri="http://schemas.openxmlformats.org/drawingml/2006/chart">
          <c:chart xmlns:c="http://schemas.openxmlformats.org/drawingml/2006/chart" r:id="rId1"/>
        </a:graphicData>
      </a:graphic>
    </xdr:graphicFrame>
    <xdr:clientData/>
  </xdr:twoCellAnchor>
  <xdr:oneCellAnchor>
    <xdr:from>
      <xdr:col>0</xdr:col>
      <xdr:colOff>28575</xdr:colOff>
      <xdr:row>23</xdr:row>
      <xdr:rowOff>104775</xdr:rowOff>
    </xdr:from>
    <xdr:ext cx="1800225" cy="209550"/>
    <xdr:sp>
      <xdr:nvSpPr>
        <xdr:cNvPr id="2" name="TextBox 2"/>
        <xdr:cNvSpPr txBox="1">
          <a:spLocks noChangeArrowheads="1"/>
        </xdr:cNvSpPr>
      </xdr:nvSpPr>
      <xdr:spPr>
        <a:xfrm>
          <a:off x="28575" y="3829050"/>
          <a:ext cx="18002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oneCellAnchor>
    <xdr:from>
      <xdr:col>0</xdr:col>
      <xdr:colOff>19050</xdr:colOff>
      <xdr:row>51</xdr:row>
      <xdr:rowOff>133350</xdr:rowOff>
    </xdr:from>
    <xdr:ext cx="1800225" cy="190500"/>
    <xdr:sp>
      <xdr:nvSpPr>
        <xdr:cNvPr id="3" name="TextBox 4"/>
        <xdr:cNvSpPr txBox="1">
          <a:spLocks noChangeArrowheads="1"/>
        </xdr:cNvSpPr>
      </xdr:nvSpPr>
      <xdr:spPr>
        <a:xfrm>
          <a:off x="19050" y="8391525"/>
          <a:ext cx="18002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0</xdr:colOff>
      <xdr:row>30</xdr:row>
      <xdr:rowOff>152400</xdr:rowOff>
    </xdr:from>
    <xdr:to>
      <xdr:col>7</xdr:col>
      <xdr:colOff>0</xdr:colOff>
      <xdr:row>53</xdr:row>
      <xdr:rowOff>0</xdr:rowOff>
    </xdr:to>
    <xdr:graphicFrame>
      <xdr:nvGraphicFramePr>
        <xdr:cNvPr id="4" name="Chart 8"/>
        <xdr:cNvGraphicFramePr/>
      </xdr:nvGraphicFramePr>
      <xdr:xfrm>
        <a:off x="0" y="5010150"/>
        <a:ext cx="5334000" cy="3571875"/>
      </xdr:xfrm>
      <a:graphic>
        <a:graphicData uri="http://schemas.openxmlformats.org/drawingml/2006/chart">
          <c:chart xmlns:c="http://schemas.openxmlformats.org/drawingml/2006/chart" r:id="rId2"/>
        </a:graphicData>
      </a:graphic>
    </xdr:graphicFrame>
    <xdr:clientData/>
  </xdr:twoCellAnchor>
  <xdr:oneCellAnchor>
    <xdr:from>
      <xdr:col>0</xdr:col>
      <xdr:colOff>19050</xdr:colOff>
      <xdr:row>51</xdr:row>
      <xdr:rowOff>114300</xdr:rowOff>
    </xdr:from>
    <xdr:ext cx="1800225" cy="209550"/>
    <xdr:sp>
      <xdr:nvSpPr>
        <xdr:cNvPr id="5" name="TextBox 12"/>
        <xdr:cNvSpPr txBox="1">
          <a:spLocks noChangeArrowheads="1"/>
        </xdr:cNvSpPr>
      </xdr:nvSpPr>
      <xdr:spPr>
        <a:xfrm>
          <a:off x="19050" y="8372475"/>
          <a:ext cx="18002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647700</xdr:colOff>
      <xdr:row>34</xdr:row>
      <xdr:rowOff>47625</xdr:rowOff>
    </xdr:from>
    <xdr:to>
      <xdr:col>1</xdr:col>
      <xdr:colOff>114300</xdr:colOff>
      <xdr:row>35</xdr:row>
      <xdr:rowOff>95250</xdr:rowOff>
    </xdr:to>
    <xdr:sp>
      <xdr:nvSpPr>
        <xdr:cNvPr id="6" name="Rectangle 13"/>
        <xdr:cNvSpPr>
          <a:spLocks/>
        </xdr:cNvSpPr>
      </xdr:nvSpPr>
      <xdr:spPr>
        <a:xfrm>
          <a:off x="647700" y="5553075"/>
          <a:ext cx="228600" cy="20955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PJ</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6</xdr:row>
      <xdr:rowOff>123825</xdr:rowOff>
    </xdr:from>
    <xdr:to>
      <xdr:col>0</xdr:col>
      <xdr:colOff>476250</xdr:colOff>
      <xdr:row>7</xdr:row>
      <xdr:rowOff>85725</xdr:rowOff>
    </xdr:to>
    <xdr:sp>
      <xdr:nvSpPr>
        <xdr:cNvPr id="1" name="Text 1"/>
        <xdr:cNvSpPr txBox="1">
          <a:spLocks noChangeArrowheads="1"/>
        </xdr:cNvSpPr>
      </xdr:nvSpPr>
      <xdr:spPr>
        <a:xfrm>
          <a:off x="161925" y="1019175"/>
          <a:ext cx="314325" cy="152400"/>
        </a:xfrm>
        <a:prstGeom prst="rect">
          <a:avLst/>
        </a:prstGeom>
        <a:solidFill>
          <a:srgbClr val="FFFFFF"/>
        </a:solidFill>
        <a:ln w="1" cmpd="sng">
          <a:noFill/>
        </a:ln>
      </xdr:spPr>
      <xdr:txBody>
        <a:bodyPr vertOverflow="clip" wrap="square"/>
        <a:p>
          <a:pPr algn="l">
            <a:defRPr/>
          </a:pPr>
          <a:r>
            <a:rPr lang="en-US" cap="none" sz="800" b="0" i="0" u="none" baseline="0">
              <a:latin typeface="Arial"/>
              <a:ea typeface="Arial"/>
              <a:cs typeface="Arial"/>
            </a:rPr>
            <a:t>Jahr</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6</xdr:row>
      <xdr:rowOff>114300</xdr:rowOff>
    </xdr:from>
    <xdr:to>
      <xdr:col>0</xdr:col>
      <xdr:colOff>485775</xdr:colOff>
      <xdr:row>7</xdr:row>
      <xdr:rowOff>85725</xdr:rowOff>
    </xdr:to>
    <xdr:sp>
      <xdr:nvSpPr>
        <xdr:cNvPr id="1" name="Text 1"/>
        <xdr:cNvSpPr txBox="1">
          <a:spLocks noChangeArrowheads="1"/>
        </xdr:cNvSpPr>
      </xdr:nvSpPr>
      <xdr:spPr>
        <a:xfrm>
          <a:off x="152400" y="1009650"/>
          <a:ext cx="333375" cy="161925"/>
        </a:xfrm>
        <a:prstGeom prst="rect">
          <a:avLst/>
        </a:prstGeom>
        <a:solidFill>
          <a:srgbClr val="FFFFFF"/>
        </a:solidFill>
        <a:ln w="1" cmpd="sng">
          <a:noFill/>
        </a:ln>
      </xdr:spPr>
      <xdr:txBody>
        <a:bodyPr vertOverflow="clip" wrap="square"/>
        <a:p>
          <a:pPr algn="l">
            <a:defRPr/>
          </a:pPr>
          <a:r>
            <a:rPr lang="en-US" cap="none" sz="800" b="0" i="0" u="none" baseline="0">
              <a:latin typeface="Arial"/>
              <a:ea typeface="Arial"/>
              <a:cs typeface="Arial"/>
            </a:rPr>
            <a:t>Jahr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CO2-Bilanz_einheitlicher%20Stromfaktor\CO2_2003_WZ.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ktoren"/>
      <sheetName val="Energiebilanz"/>
      <sheetName val="CO2_Rohbilanz"/>
      <sheetName val="QuellenBilanz"/>
      <sheetName val="Verursacherbilanz"/>
      <sheetName val="Berechnung"/>
    </sheetNames>
    <sheetDataSet>
      <sheetData sheetId="3">
        <row r="5">
          <cell r="B5">
            <v>147.80887104</v>
          </cell>
        </row>
        <row r="6">
          <cell r="B6">
            <v>1274.213348</v>
          </cell>
        </row>
        <row r="7">
          <cell r="B7">
            <v>77.958212</v>
          </cell>
        </row>
        <row r="8">
          <cell r="B8">
            <v>404.424022</v>
          </cell>
        </row>
        <row r="9">
          <cell r="B9">
            <v>1.119664</v>
          </cell>
        </row>
        <row r="10">
          <cell r="B10">
            <v>0.175944384</v>
          </cell>
        </row>
        <row r="11">
          <cell r="B11">
            <v>3.3516516544000003</v>
          </cell>
        </row>
        <row r="12">
          <cell r="B12">
            <v>1909.0517130784</v>
          </cell>
        </row>
        <row r="13">
          <cell r="B13">
            <v>1585.3642433752002</v>
          </cell>
        </row>
        <row r="14">
          <cell r="B14">
            <v>4181.413712</v>
          </cell>
        </row>
        <row r="15">
          <cell r="B15">
            <v>4247.9486279059</v>
          </cell>
        </row>
        <row r="16">
          <cell r="B16">
            <v>10014.726583281099</v>
          </cell>
        </row>
        <row r="17">
          <cell r="B17">
            <v>11923.778296359498</v>
          </cell>
          <cell r="C17">
            <v>99.8888032851</v>
          </cell>
          <cell r="D17">
            <v>342.264655176</v>
          </cell>
          <cell r="E17">
            <v>6468.1749193959995</v>
          </cell>
          <cell r="F17">
            <v>4944.3546785024</v>
          </cell>
          <cell r="G17">
            <v>69.09524</v>
          </cell>
        </row>
      </sheetData>
      <sheetData sheetId="4">
        <row r="35">
          <cell r="U35">
            <v>4514.747075948274</v>
          </cell>
        </row>
        <row r="37">
          <cell r="U37">
            <v>3993.773392</v>
          </cell>
        </row>
        <row r="40">
          <cell r="U40">
            <v>4424.6914287944</v>
          </cell>
        </row>
        <row r="41">
          <cell r="U41">
            <v>9887.01039960387</v>
          </cell>
        </row>
        <row r="42">
          <cell r="C42">
            <v>2.0356652211</v>
          </cell>
          <cell r="D42">
            <v>97.27492004999999</v>
          </cell>
          <cell r="E42">
            <v>0.5782180140000001</v>
          </cell>
          <cell r="F42">
            <v>0.5657766399999999</v>
          </cell>
          <cell r="G42">
            <v>108.72089799999999</v>
          </cell>
          <cell r="H42">
            <v>229.76887253600003</v>
          </cell>
          <cell r="I42">
            <v>1968.8402879999999</v>
          </cell>
          <cell r="J42">
            <v>82.732</v>
          </cell>
          <cell r="K42">
            <v>2390.63808</v>
          </cell>
          <cell r="L42">
            <v>1721.096091756</v>
          </cell>
          <cell r="M42">
            <v>73.1732664</v>
          </cell>
          <cell r="N42">
            <v>200.2571922</v>
          </cell>
          <cell r="O42">
            <v>0</v>
          </cell>
          <cell r="P42">
            <v>3073.4776705023996</v>
          </cell>
          <cell r="R42">
            <v>7881.304458910219</v>
          </cell>
          <cell r="S42">
            <v>926.8902661168241</v>
          </cell>
          <cell r="T42">
            <v>69.09524</v>
          </cell>
          <cell r="U42">
            <v>18826.448904346544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398" customWidth="1"/>
  </cols>
  <sheetData>
    <row r="1" ht="15.75">
      <c r="A1" s="1397" t="s">
        <v>513</v>
      </c>
    </row>
    <row r="4" ht="12.75">
      <c r="A4" s="1399" t="s">
        <v>524</v>
      </c>
    </row>
    <row r="6" ht="12.75">
      <c r="A6" s="1398" t="s">
        <v>514</v>
      </c>
    </row>
    <row r="9" ht="12.75">
      <c r="A9" s="1398" t="s">
        <v>515</v>
      </c>
    </row>
    <row r="10" ht="12.75">
      <c r="A10" s="1398" t="s">
        <v>190</v>
      </c>
    </row>
    <row r="13" ht="12.75">
      <c r="A13" s="1398" t="s">
        <v>516</v>
      </c>
    </row>
    <row r="16" ht="12.75">
      <c r="A16" s="1398" t="s">
        <v>517</v>
      </c>
    </row>
    <row r="17" ht="12.75">
      <c r="A17" s="1398" t="s">
        <v>604</v>
      </c>
    </row>
    <row r="18" ht="12.75">
      <c r="A18" s="1398" t="s">
        <v>518</v>
      </c>
    </row>
    <row r="19" ht="12.75">
      <c r="A19" s="1398" t="s">
        <v>519</v>
      </c>
    </row>
    <row r="21" ht="12.75">
      <c r="A21" s="1398" t="s">
        <v>520</v>
      </c>
    </row>
    <row r="24" ht="12.75">
      <c r="A24" s="1399" t="s">
        <v>521</v>
      </c>
    </row>
    <row r="25" ht="51">
      <c r="A25" s="1400" t="s">
        <v>522</v>
      </c>
    </row>
    <row r="28" ht="12.75">
      <c r="A28" s="1399" t="s">
        <v>525</v>
      </c>
    </row>
    <row r="29" ht="51">
      <c r="A29" s="1400" t="s">
        <v>523</v>
      </c>
    </row>
    <row r="30" ht="12.75">
      <c r="A30" s="1398" t="s">
        <v>318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60"/>
  <sheetViews>
    <sheetView workbookViewId="0" topLeftCell="A1">
      <selection activeCell="AC66" sqref="AC66"/>
    </sheetView>
  </sheetViews>
  <sheetFormatPr defaultColWidth="11.421875" defaultRowHeight="11.25" customHeight="1"/>
  <cols>
    <col min="1" max="1" width="8.7109375" style="48" customWidth="1"/>
    <col min="2" max="2" width="11.421875" style="47" customWidth="1"/>
    <col min="3" max="3" width="8.7109375" style="47" customWidth="1"/>
    <col min="4" max="9" width="9.421875" style="47" customWidth="1"/>
    <col min="10" max="16384" width="11.421875" style="47" customWidth="1"/>
  </cols>
  <sheetData>
    <row r="1" spans="1:9" ht="11.25">
      <c r="A1" s="45"/>
      <c r="B1" s="46"/>
      <c r="C1" s="46"/>
      <c r="D1" s="46"/>
      <c r="E1" s="46"/>
      <c r="F1" s="46"/>
      <c r="G1" s="46"/>
      <c r="H1" s="46"/>
      <c r="I1" s="46"/>
    </row>
    <row r="2" spans="1:9" ht="11.25">
      <c r="A2" s="45"/>
      <c r="B2" s="46"/>
      <c r="C2" s="46"/>
      <c r="D2" s="46"/>
      <c r="E2" s="46"/>
      <c r="F2" s="46"/>
      <c r="G2" s="46"/>
      <c r="H2" s="46"/>
      <c r="I2" s="46"/>
    </row>
    <row r="4" spans="1:9" ht="12.75">
      <c r="A4" s="49" t="s">
        <v>341</v>
      </c>
      <c r="B4" s="46"/>
      <c r="C4" s="50"/>
      <c r="D4" s="46"/>
      <c r="E4" s="46"/>
      <c r="F4" s="46"/>
      <c r="G4" s="46"/>
      <c r="H4" s="46"/>
      <c r="I4" s="46"/>
    </row>
    <row r="5" ht="12.75">
      <c r="C5" s="51"/>
    </row>
    <row r="7" spans="1:9" ht="15" customHeight="1">
      <c r="A7" s="1414"/>
      <c r="B7" s="53" t="s">
        <v>536</v>
      </c>
      <c r="C7" s="54" t="s">
        <v>537</v>
      </c>
      <c r="D7" s="54"/>
      <c r="E7" s="54"/>
      <c r="F7" s="54"/>
      <c r="G7" s="54"/>
      <c r="H7" s="54"/>
      <c r="I7" s="54"/>
    </row>
    <row r="8" spans="1:9" ht="15" customHeight="1">
      <c r="A8" s="1415"/>
      <c r="B8" s="56" t="s">
        <v>538</v>
      </c>
      <c r="C8" s="57" t="s">
        <v>319</v>
      </c>
      <c r="D8" s="57" t="s">
        <v>320</v>
      </c>
      <c r="E8" s="57" t="s">
        <v>321</v>
      </c>
      <c r="F8" s="57" t="s">
        <v>322</v>
      </c>
      <c r="G8" s="57" t="s">
        <v>324</v>
      </c>
      <c r="H8" s="57" t="s">
        <v>539</v>
      </c>
      <c r="I8" s="58" t="s">
        <v>540</v>
      </c>
    </row>
    <row r="9" spans="1:2" ht="11.25" customHeight="1">
      <c r="A9" s="59"/>
      <c r="B9" s="60"/>
    </row>
    <row r="10" spans="1:9" ht="11.25" customHeight="1">
      <c r="A10" s="61" t="s">
        <v>541</v>
      </c>
      <c r="B10" s="50"/>
      <c r="C10" s="46"/>
      <c r="D10" s="46"/>
      <c r="E10" s="46"/>
      <c r="F10" s="46"/>
      <c r="G10" s="46"/>
      <c r="H10" s="46"/>
      <c r="I10" s="46"/>
    </row>
    <row r="11" spans="1:2" ht="11.25" customHeight="1">
      <c r="A11" s="59"/>
      <c r="B11" s="60"/>
    </row>
    <row r="12" spans="1:9" ht="11.25" customHeight="1">
      <c r="A12" s="62">
        <v>1990</v>
      </c>
      <c r="B12" s="63">
        <v>354526</v>
      </c>
      <c r="C12" s="64">
        <v>23094</v>
      </c>
      <c r="D12" s="64">
        <v>210471</v>
      </c>
      <c r="E12" s="64">
        <v>55976</v>
      </c>
      <c r="F12" s="64">
        <v>21792</v>
      </c>
      <c r="G12" s="64">
        <v>41242</v>
      </c>
      <c r="H12" s="64">
        <v>365</v>
      </c>
      <c r="I12" s="64">
        <v>1586</v>
      </c>
    </row>
    <row r="13" spans="1:9" ht="11.25" customHeight="1">
      <c r="A13" s="62">
        <v>1995</v>
      </c>
      <c r="B13" s="64">
        <v>225967.39148364204</v>
      </c>
      <c r="C13" s="64">
        <v>3807.9250489999995</v>
      </c>
      <c r="D13" s="64">
        <v>24495.245125</v>
      </c>
      <c r="E13" s="64">
        <v>104788.497379772</v>
      </c>
      <c r="F13" s="64">
        <v>60650.29237522008</v>
      </c>
      <c r="G13" s="64">
        <v>29802.942000000006</v>
      </c>
      <c r="H13" s="64">
        <v>767.412</v>
      </c>
      <c r="I13" s="64">
        <v>1655.0775546499372</v>
      </c>
    </row>
    <row r="14" spans="1:9" ht="11.25" customHeight="1">
      <c r="A14" s="62">
        <v>1996</v>
      </c>
      <c r="B14" s="64">
        <v>234938.02452746674</v>
      </c>
      <c r="C14" s="64">
        <v>2231.132665</v>
      </c>
      <c r="D14" s="64">
        <v>17099.81351</v>
      </c>
      <c r="E14" s="64">
        <v>102908.112832</v>
      </c>
      <c r="F14" s="64">
        <v>81110.37689200001</v>
      </c>
      <c r="G14" s="64">
        <v>27462.074400000005</v>
      </c>
      <c r="H14" s="64">
        <v>607.4064</v>
      </c>
      <c r="I14" s="64">
        <v>3519.1078284667506</v>
      </c>
    </row>
    <row r="15" spans="1:10" ht="11.25" customHeight="1">
      <c r="A15" s="62">
        <v>1997</v>
      </c>
      <c r="B15" s="64">
        <v>227330.25764714117</v>
      </c>
      <c r="C15" s="64">
        <v>2762.870589</v>
      </c>
      <c r="D15" s="64">
        <v>9761.904787</v>
      </c>
      <c r="E15" s="64">
        <v>99878.15724149998</v>
      </c>
      <c r="F15" s="64">
        <v>83366.155904</v>
      </c>
      <c r="G15" s="64">
        <v>26343.932400000005</v>
      </c>
      <c r="H15" s="64">
        <v>550.2024</v>
      </c>
      <c r="I15" s="64">
        <v>4667.034325641154</v>
      </c>
      <c r="J15" s="64"/>
    </row>
    <row r="16" spans="1:10" ht="11.25" customHeight="1">
      <c r="A16" s="62">
        <v>1998</v>
      </c>
      <c r="B16" s="64">
        <v>227213.83013543847</v>
      </c>
      <c r="C16" s="64">
        <v>2373.647091</v>
      </c>
      <c r="D16" s="64">
        <v>6344.608994</v>
      </c>
      <c r="E16" s="64">
        <v>103247.91923980002</v>
      </c>
      <c r="F16" s="64">
        <v>83815.68507772</v>
      </c>
      <c r="G16" s="64">
        <v>26408.858400000005</v>
      </c>
      <c r="H16" s="64">
        <v>582.4728</v>
      </c>
      <c r="I16" s="64">
        <v>4440.638532918443</v>
      </c>
      <c r="J16" s="65"/>
    </row>
    <row r="17" spans="1:9" ht="11.25" customHeight="1">
      <c r="A17" s="62">
        <v>1999</v>
      </c>
      <c r="B17" s="64">
        <v>227872.3067932314</v>
      </c>
      <c r="C17" s="64">
        <v>2412.057909</v>
      </c>
      <c r="D17" s="64">
        <v>5585.920015000001</v>
      </c>
      <c r="E17" s="64">
        <v>102877.10493100001</v>
      </c>
      <c r="F17" s="64">
        <v>83618.622473014</v>
      </c>
      <c r="G17" s="64">
        <v>27971.427600000003</v>
      </c>
      <c r="H17" s="64">
        <v>717.1344</v>
      </c>
      <c r="I17" s="64">
        <v>4690.039465217391</v>
      </c>
    </row>
    <row r="18" spans="1:10" ht="11.25" customHeight="1">
      <c r="A18" s="62">
        <v>2000</v>
      </c>
      <c r="B18" s="64">
        <v>224078.31952045998</v>
      </c>
      <c r="C18" s="64">
        <v>1164.7905419999997</v>
      </c>
      <c r="D18" s="64">
        <v>5069.526176</v>
      </c>
      <c r="E18" s="64">
        <v>98681.342523</v>
      </c>
      <c r="F18" s="64">
        <v>83155.37559785997</v>
      </c>
      <c r="G18" s="64">
        <v>27663.544800000003</v>
      </c>
      <c r="H18" s="64">
        <v>708.2172</v>
      </c>
      <c r="I18" s="64">
        <v>7635.5226816</v>
      </c>
      <c r="J18" s="64"/>
    </row>
    <row r="19" spans="1:10" ht="11.25" customHeight="1">
      <c r="A19" s="62">
        <v>2001</v>
      </c>
      <c r="B19" s="64">
        <v>229823.95208430543</v>
      </c>
      <c r="C19" s="64">
        <v>1090.2257972</v>
      </c>
      <c r="D19" s="64">
        <v>4033.9967</v>
      </c>
      <c r="E19" s="64">
        <v>100479.075376</v>
      </c>
      <c r="F19" s="64">
        <v>86376.971518856</v>
      </c>
      <c r="G19" s="64" t="s">
        <v>542</v>
      </c>
      <c r="H19" s="64">
        <v>698.7636</v>
      </c>
      <c r="I19" s="64">
        <v>8839.199092249413</v>
      </c>
      <c r="J19" s="64"/>
    </row>
    <row r="20" spans="1:10" ht="11.25" customHeight="1">
      <c r="A20" s="62">
        <v>2002</v>
      </c>
      <c r="B20" s="64">
        <v>240783.56735684816</v>
      </c>
      <c r="C20" s="64">
        <v>1015.975613</v>
      </c>
      <c r="D20" s="64">
        <v>4088.014559</v>
      </c>
      <c r="E20" s="64">
        <v>96809.43857644</v>
      </c>
      <c r="F20" s="64">
        <v>86647.99921211202</v>
      </c>
      <c r="G20" s="64">
        <v>34973.5824</v>
      </c>
      <c r="H20" s="64">
        <v>947.5452</v>
      </c>
      <c r="I20" s="64">
        <v>16301.011796296112</v>
      </c>
      <c r="J20" s="64"/>
    </row>
    <row r="21" spans="1:10" ht="11.25" customHeight="1">
      <c r="A21" s="62">
        <v>2003</v>
      </c>
      <c r="B21" s="64">
        <v>242772.21430505975</v>
      </c>
      <c r="C21" s="64">
        <v>954.31266675</v>
      </c>
      <c r="D21" s="64">
        <v>3579.0207410000003</v>
      </c>
      <c r="E21" s="64">
        <v>93048.766701</v>
      </c>
      <c r="F21" s="64">
        <v>88292.06057212001</v>
      </c>
      <c r="G21" s="64">
        <v>34627.748133600006</v>
      </c>
      <c r="H21" s="64">
        <v>613.332</v>
      </c>
      <c r="I21" s="64">
        <v>21656.973490589717</v>
      </c>
      <c r="J21" s="64"/>
    </row>
    <row r="22" spans="1:10" ht="11.25" customHeight="1">
      <c r="A22" s="59"/>
      <c r="B22" s="64"/>
      <c r="C22" s="64"/>
      <c r="D22" s="64"/>
      <c r="E22" s="64"/>
      <c r="F22" s="64"/>
      <c r="G22" s="64"/>
      <c r="H22" s="64"/>
      <c r="I22" s="64"/>
      <c r="J22" s="64"/>
    </row>
    <row r="23" spans="1:9" ht="11.25" customHeight="1">
      <c r="A23" s="66" t="s">
        <v>543</v>
      </c>
      <c r="B23" s="50"/>
      <c r="C23" s="46"/>
      <c r="D23" s="46"/>
      <c r="E23" s="46"/>
      <c r="F23" s="46"/>
      <c r="G23" s="46"/>
      <c r="H23" s="46"/>
      <c r="I23" s="46"/>
    </row>
    <row r="25" spans="1:9" ht="11.25" customHeight="1">
      <c r="A25" s="62">
        <v>1990</v>
      </c>
      <c r="B25" s="64">
        <v>100</v>
      </c>
      <c r="C25" s="67">
        <f aca="true" t="shared" si="0" ref="C25:C32">SUM(C12/B12*100)</f>
        <v>6.5140497452937165</v>
      </c>
      <c r="D25" s="67">
        <f aca="true" t="shared" si="1" ref="D25:D32">SUM(D12/B12*100)</f>
        <v>59.36687295149016</v>
      </c>
      <c r="E25" s="67">
        <f aca="true" t="shared" si="2" ref="E25:E32">SUM(E12/B12*100)</f>
        <v>15.788968933167101</v>
      </c>
      <c r="F25" s="67">
        <f aca="true" t="shared" si="3" ref="F25:F32">SUM(F12/B12*100)</f>
        <v>6.146798824345747</v>
      </c>
      <c r="G25" s="67">
        <f aca="true" t="shared" si="4" ref="G25:G31">SUM(G12/B12*100)</f>
        <v>11.632997297800443</v>
      </c>
      <c r="H25" s="67">
        <f aca="true" t="shared" si="5" ref="H25:H32">SUM(H12/B12*100)</f>
        <v>0.10295436723963829</v>
      </c>
      <c r="I25" s="67">
        <f aca="true" t="shared" si="6" ref="I25:I32">SUM(I12/B12*100)</f>
        <v>0.4473578806631954</v>
      </c>
    </row>
    <row r="26" spans="1:9" ht="11.25" customHeight="1">
      <c r="A26" s="62">
        <v>1995</v>
      </c>
      <c r="B26" s="64">
        <v>100</v>
      </c>
      <c r="C26" s="67">
        <f t="shared" si="0"/>
        <v>1.6851657329839373</v>
      </c>
      <c r="D26" s="67">
        <f t="shared" si="1"/>
        <v>10.840168116368787</v>
      </c>
      <c r="E26" s="67">
        <f t="shared" si="2"/>
        <v>46.37328275188667</v>
      </c>
      <c r="F26" s="67">
        <f t="shared" si="3"/>
        <v>26.840285218591198</v>
      </c>
      <c r="G26" s="67">
        <f t="shared" si="4"/>
        <v>13.189045465508</v>
      </c>
      <c r="H26" s="67">
        <f t="shared" si="5"/>
        <v>0.33961183291154357</v>
      </c>
      <c r="I26" s="67">
        <f t="shared" si="6"/>
        <v>0.7324408817498561</v>
      </c>
    </row>
    <row r="27" spans="1:9" ht="11.25" customHeight="1">
      <c r="A27" s="62">
        <v>1996</v>
      </c>
      <c r="B27" s="64">
        <v>100</v>
      </c>
      <c r="C27" s="67">
        <f t="shared" si="0"/>
        <v>0.9496686070666935</v>
      </c>
      <c r="D27" s="67">
        <f t="shared" si="1"/>
        <v>7.27843589576146</v>
      </c>
      <c r="E27" s="67">
        <f t="shared" si="2"/>
        <v>43.802238074905134</v>
      </c>
      <c r="F27" s="67">
        <f t="shared" si="3"/>
        <v>34.524158894729</v>
      </c>
      <c r="G27" s="67">
        <f t="shared" si="4"/>
        <v>11.689071811697897</v>
      </c>
      <c r="H27" s="67">
        <f t="shared" si="5"/>
        <v>0.25853899181355705</v>
      </c>
      <c r="I27" s="67">
        <f t="shared" si="6"/>
        <v>1.4978877240262696</v>
      </c>
    </row>
    <row r="28" spans="1:9" ht="11.25" customHeight="1">
      <c r="A28" s="62">
        <v>1997</v>
      </c>
      <c r="B28" s="64">
        <v>100</v>
      </c>
      <c r="C28" s="67">
        <f t="shared" si="0"/>
        <v>1.2153554118116952</v>
      </c>
      <c r="D28" s="67">
        <f t="shared" si="1"/>
        <v>4.294151112146404</v>
      </c>
      <c r="E28" s="67">
        <f t="shared" si="2"/>
        <v>43.93526769169876</v>
      </c>
      <c r="F28" s="67">
        <f t="shared" si="3"/>
        <v>36.6718257247567</v>
      </c>
      <c r="G28" s="67">
        <f t="shared" si="4"/>
        <v>11.58839684283941</v>
      </c>
      <c r="H28" s="67">
        <f t="shared" si="5"/>
        <v>0.24202779062258242</v>
      </c>
      <c r="I28" s="67">
        <f t="shared" si="6"/>
        <v>2.052975426124427</v>
      </c>
    </row>
    <row r="29" spans="1:9" ht="11.25" customHeight="1">
      <c r="A29" s="62">
        <v>1998</v>
      </c>
      <c r="B29" s="64">
        <v>100</v>
      </c>
      <c r="C29" s="67">
        <f t="shared" si="0"/>
        <v>1.0446754449696602</v>
      </c>
      <c r="D29" s="67">
        <f t="shared" si="1"/>
        <v>2.7923515880252894</v>
      </c>
      <c r="E29" s="67">
        <f t="shared" si="2"/>
        <v>45.440860346509545</v>
      </c>
      <c r="F29" s="67">
        <f t="shared" si="3"/>
        <v>36.888460983100735</v>
      </c>
      <c r="G29" s="67">
        <f t="shared" si="4"/>
        <v>11.62290974288762</v>
      </c>
      <c r="H29" s="67">
        <f t="shared" si="5"/>
        <v>0.2563544655942807</v>
      </c>
      <c r="I29" s="67">
        <f t="shared" si="6"/>
        <v>1.9543874289128662</v>
      </c>
    </row>
    <row r="30" spans="1:9" ht="11.25" customHeight="1">
      <c r="A30" s="62">
        <v>1999</v>
      </c>
      <c r="B30" s="64">
        <v>100</v>
      </c>
      <c r="C30" s="67">
        <f t="shared" si="0"/>
        <v>1.0585129640999653</v>
      </c>
      <c r="D30" s="67">
        <f t="shared" si="1"/>
        <v>2.451337810025594</v>
      </c>
      <c r="E30" s="67">
        <f t="shared" si="2"/>
        <v>45.14682208591036</v>
      </c>
      <c r="F30" s="67">
        <f t="shared" si="3"/>
        <v>36.6953859596851</v>
      </c>
      <c r="G30" s="67">
        <f t="shared" si="4"/>
        <v>12.275044736077097</v>
      </c>
      <c r="H30" s="67">
        <f t="shared" si="5"/>
        <v>0.31470888678487785</v>
      </c>
      <c r="I30" s="67">
        <f t="shared" si="6"/>
        <v>2.058187557417004</v>
      </c>
    </row>
    <row r="31" spans="1:9" ht="11.25" customHeight="1">
      <c r="A31" s="62">
        <v>2000</v>
      </c>
      <c r="B31" s="64">
        <v>100</v>
      </c>
      <c r="C31" s="67">
        <f t="shared" si="0"/>
        <v>0.5198140295289237</v>
      </c>
      <c r="D31" s="67">
        <f t="shared" si="1"/>
        <v>2.262390304804618</v>
      </c>
      <c r="E31" s="67">
        <f t="shared" si="2"/>
        <v>44.038773021050645</v>
      </c>
      <c r="F31" s="67">
        <f t="shared" si="3"/>
        <v>37.10996038162776</v>
      </c>
      <c r="G31" s="67">
        <f t="shared" si="4"/>
        <v>12.345480303137547</v>
      </c>
      <c r="H31" s="67">
        <f t="shared" si="5"/>
        <v>0.31605788615142427</v>
      </c>
      <c r="I31" s="67">
        <f t="shared" si="6"/>
        <v>3.4075240736990717</v>
      </c>
    </row>
    <row r="32" spans="1:9" ht="11.25" customHeight="1">
      <c r="A32" s="62">
        <v>2001</v>
      </c>
      <c r="B32" s="64">
        <v>100</v>
      </c>
      <c r="C32" s="67">
        <f t="shared" si="0"/>
        <v>0.47437431447531486</v>
      </c>
      <c r="D32" s="67">
        <f t="shared" si="1"/>
        <v>1.7552551261150642</v>
      </c>
      <c r="E32" s="67">
        <f t="shared" si="2"/>
        <v>43.720018938296576</v>
      </c>
      <c r="F32" s="67">
        <f t="shared" si="3"/>
        <v>37.58397274761451</v>
      </c>
      <c r="G32" s="67">
        <v>12.316261966297022</v>
      </c>
      <c r="H32" s="67">
        <f t="shared" si="5"/>
        <v>0.30404298318900863</v>
      </c>
      <c r="I32" s="67">
        <f t="shared" si="6"/>
        <v>3.846073924012482</v>
      </c>
    </row>
    <row r="33" spans="1:9" ht="11.25" customHeight="1">
      <c r="A33" s="62">
        <v>2002</v>
      </c>
      <c r="B33" s="64">
        <v>100</v>
      </c>
      <c r="C33" s="67">
        <v>0.42194557716403247</v>
      </c>
      <c r="D33" s="67">
        <v>1.6977963255031623</v>
      </c>
      <c r="E33" s="67">
        <v>40.20599895547093</v>
      </c>
      <c r="F33" s="67">
        <v>35.98584411854701</v>
      </c>
      <c r="G33" s="67">
        <v>14.524904163483942</v>
      </c>
      <c r="H33" s="67">
        <v>0.39352569213982563</v>
      </c>
      <c r="I33" s="67">
        <v>6.769985167691092</v>
      </c>
    </row>
    <row r="34" spans="1:9" ht="11.25" customHeight="1">
      <c r="A34" s="62">
        <v>2003</v>
      </c>
      <c r="B34" s="64">
        <v>100</v>
      </c>
      <c r="C34" s="67">
        <v>0.39308974030728305</v>
      </c>
      <c r="D34" s="67">
        <v>1.474229969539561</v>
      </c>
      <c r="E34" s="67">
        <v>38.32760143797919</v>
      </c>
      <c r="F34" s="67">
        <v>36.368272549170335</v>
      </c>
      <c r="G34" s="67">
        <v>14.263472544715473</v>
      </c>
      <c r="H34" s="67">
        <v>0.2526368191498664</v>
      </c>
      <c r="I34" s="67">
        <v>8.92069693913829</v>
      </c>
    </row>
    <row r="35" spans="1:9" ht="11.25" customHeight="1">
      <c r="A35" s="59"/>
      <c r="B35" s="64"/>
      <c r="C35" s="67"/>
      <c r="D35" s="67"/>
      <c r="E35" s="67"/>
      <c r="F35" s="67"/>
      <c r="G35" s="67"/>
      <c r="H35" s="67"/>
      <c r="I35" s="67"/>
    </row>
    <row r="36" spans="1:9" ht="11.25" customHeight="1">
      <c r="A36" s="66" t="s">
        <v>428</v>
      </c>
      <c r="B36" s="50"/>
      <c r="C36" s="46"/>
      <c r="D36" s="46"/>
      <c r="E36" s="46"/>
      <c r="F36" s="46"/>
      <c r="G36" s="46"/>
      <c r="H36" s="46"/>
      <c r="I36" s="46"/>
    </row>
    <row r="38" spans="1:9" ht="11.25" customHeight="1">
      <c r="A38" s="62">
        <v>1990</v>
      </c>
      <c r="B38" s="68" t="s">
        <v>544</v>
      </c>
      <c r="C38" s="68" t="s">
        <v>544</v>
      </c>
      <c r="D38" s="68" t="s">
        <v>544</v>
      </c>
      <c r="E38" s="68" t="s">
        <v>544</v>
      </c>
      <c r="F38" s="68" t="s">
        <v>544</v>
      </c>
      <c r="G38" s="68" t="s">
        <v>544</v>
      </c>
      <c r="H38" s="68" t="s">
        <v>544</v>
      </c>
      <c r="I38" s="68" t="s">
        <v>544</v>
      </c>
    </row>
    <row r="39" spans="1:9" ht="11.25" customHeight="1">
      <c r="A39" s="62">
        <v>1995</v>
      </c>
      <c r="B39" s="67">
        <f>SUM(B13/$B$12*100)</f>
        <v>63.73788988216437</v>
      </c>
      <c r="C39" s="67">
        <f>SUM(C13/$C$12*100)</f>
        <v>16.48880682861349</v>
      </c>
      <c r="D39" s="67">
        <f>SUM(D13/$D$12*100)</f>
        <v>11.638299397541704</v>
      </c>
      <c r="E39" s="67">
        <f>SUM(E13/$E$12*100)</f>
        <v>187.202546412341</v>
      </c>
      <c r="F39" s="67">
        <f>SUM(F13/$F$12*100)</f>
        <v>278.3144841006795</v>
      </c>
      <c r="G39" s="67">
        <f aca="true" t="shared" si="7" ref="G39:G44">SUM(G13/$G$12*100)</f>
        <v>72.26357111682266</v>
      </c>
      <c r="H39" s="67">
        <f>SUM(H13/$H$12*100)</f>
        <v>210.24986301369864</v>
      </c>
      <c r="I39" s="67">
        <f>SUM(I13/$I$12*100)</f>
        <v>104.35545741802883</v>
      </c>
    </row>
    <row r="40" spans="1:9" ht="11.25" customHeight="1">
      <c r="A40" s="62">
        <v>1996</v>
      </c>
      <c r="B40" s="67">
        <f aca="true" t="shared" si="8" ref="B40:B45">SUM(B14/$B$12*100)</f>
        <v>66.26820727604371</v>
      </c>
      <c r="C40" s="67">
        <f aca="true" t="shared" si="9" ref="C40:C45">SUM(C14/$C$12*100)</f>
        <v>9.661092340001733</v>
      </c>
      <c r="D40" s="67">
        <f aca="true" t="shared" si="10" ref="D40:D45">SUM(D14/$D$12*100)</f>
        <v>8.124546141748743</v>
      </c>
      <c r="E40" s="67">
        <f aca="true" t="shared" si="11" ref="E40:E45">SUM(E14/$E$12*100)</f>
        <v>183.84327717593254</v>
      </c>
      <c r="F40" s="67">
        <f aca="true" t="shared" si="12" ref="F40:F45">SUM(F14/$F$12*100)</f>
        <v>372.20253713289287</v>
      </c>
      <c r="G40" s="67">
        <f t="shared" si="7"/>
        <v>66.58763978468552</v>
      </c>
      <c r="H40" s="67">
        <f aca="true" t="shared" si="13" ref="H40:H45">SUM(H14/$H$12*100)</f>
        <v>166.4127123287671</v>
      </c>
      <c r="I40" s="67">
        <f aca="true" t="shared" si="14" ref="I40:I45">SUM(I14/$I$12*100)</f>
        <v>221.8857394997951</v>
      </c>
    </row>
    <row r="41" spans="1:9" ht="11.25" customHeight="1">
      <c r="A41" s="62">
        <v>1997</v>
      </c>
      <c r="B41" s="67">
        <f t="shared" si="8"/>
        <v>64.12230912461743</v>
      </c>
      <c r="C41" s="67">
        <f t="shared" si="9"/>
        <v>11.963586165237725</v>
      </c>
      <c r="D41" s="67">
        <f t="shared" si="10"/>
        <v>4.63812344075906</v>
      </c>
      <c r="E41" s="67">
        <f t="shared" si="11"/>
        <v>178.43032235511643</v>
      </c>
      <c r="F41" s="67">
        <f t="shared" si="12"/>
        <v>382.55394596182083</v>
      </c>
      <c r="G41" s="67">
        <f t="shared" si="7"/>
        <v>63.876466708695034</v>
      </c>
      <c r="H41" s="67">
        <f t="shared" si="13"/>
        <v>150.74038356164382</v>
      </c>
      <c r="I41" s="67">
        <f t="shared" si="14"/>
        <v>294.26445937207785</v>
      </c>
    </row>
    <row r="42" spans="1:9" ht="11.25" customHeight="1">
      <c r="A42" s="62">
        <v>1998</v>
      </c>
      <c r="B42" s="67">
        <f t="shared" si="8"/>
        <v>64.08946879366773</v>
      </c>
      <c r="C42" s="67">
        <f t="shared" si="9"/>
        <v>10.278198194336191</v>
      </c>
      <c r="D42" s="67">
        <f t="shared" si="10"/>
        <v>3.0144813271187005</v>
      </c>
      <c r="E42" s="67">
        <f t="shared" si="11"/>
        <v>184.45033450014293</v>
      </c>
      <c r="F42" s="67">
        <f t="shared" si="12"/>
        <v>384.61676338895006</v>
      </c>
      <c r="G42" s="67">
        <f t="shared" si="7"/>
        <v>64.03389360360798</v>
      </c>
      <c r="H42" s="67">
        <f t="shared" si="13"/>
        <v>159.5815890410959</v>
      </c>
      <c r="I42" s="67">
        <f t="shared" si="14"/>
        <v>279.98981922562695</v>
      </c>
    </row>
    <row r="43" spans="1:9" ht="11.25" customHeight="1">
      <c r="A43" s="62">
        <v>1999</v>
      </c>
      <c r="B43" s="67">
        <v>174.322</v>
      </c>
      <c r="C43" s="67">
        <f t="shared" si="9"/>
        <v>10.444521992725383</v>
      </c>
      <c r="D43" s="67">
        <f t="shared" si="10"/>
        <v>2.6540093480812086</v>
      </c>
      <c r="E43" s="67">
        <f t="shared" si="11"/>
        <v>183.78788218343578</v>
      </c>
      <c r="F43" s="67">
        <f t="shared" si="12"/>
        <v>383.7124746375458</v>
      </c>
      <c r="G43" s="67">
        <f t="shared" si="7"/>
        <v>67.82267494301925</v>
      </c>
      <c r="H43" s="67">
        <f t="shared" si="13"/>
        <v>196.4751780821918</v>
      </c>
      <c r="I43" s="67">
        <f t="shared" si="14"/>
        <v>295.71497258621633</v>
      </c>
    </row>
    <row r="44" spans="1:9" ht="11.25" customHeight="1">
      <c r="A44" s="62">
        <v>2000</v>
      </c>
      <c r="B44" s="67">
        <f t="shared" si="8"/>
        <v>63.20504547493272</v>
      </c>
      <c r="C44" s="67">
        <f t="shared" si="9"/>
        <v>5.0436933489217965</v>
      </c>
      <c r="D44" s="67">
        <f t="shared" si="10"/>
        <v>2.4086578084391674</v>
      </c>
      <c r="E44" s="67">
        <f t="shared" si="11"/>
        <v>176.29223689259683</v>
      </c>
      <c r="F44" s="67">
        <f t="shared" si="12"/>
        <v>381.58670887417384</v>
      </c>
      <c r="G44" s="67">
        <f t="shared" si="7"/>
        <v>67.07614761650746</v>
      </c>
      <c r="H44" s="67">
        <f t="shared" si="13"/>
        <v>194.0321095890411</v>
      </c>
      <c r="I44" s="67">
        <f t="shared" si="14"/>
        <v>481.43270375788154</v>
      </c>
    </row>
    <row r="45" spans="1:9" ht="11.25" customHeight="1">
      <c r="A45" s="62">
        <v>2001</v>
      </c>
      <c r="B45" s="67">
        <f t="shared" si="8"/>
        <v>64.82569743384278</v>
      </c>
      <c r="C45" s="67">
        <f t="shared" si="9"/>
        <v>4.720818382263792</v>
      </c>
      <c r="D45" s="67">
        <f t="shared" si="10"/>
        <v>1.9166520328216239</v>
      </c>
      <c r="E45" s="67">
        <f t="shared" si="11"/>
        <v>179.50385053594397</v>
      </c>
      <c r="F45" s="67">
        <f t="shared" si="12"/>
        <v>396.37009691104987</v>
      </c>
      <c r="G45" s="67">
        <v>68.63323796130159</v>
      </c>
      <c r="H45" s="67">
        <f t="shared" si="13"/>
        <v>191.44208219178083</v>
      </c>
      <c r="I45" s="67">
        <f t="shared" si="14"/>
        <v>557.3265505831912</v>
      </c>
    </row>
    <row r="46" spans="1:9" ht="11.25" customHeight="1">
      <c r="A46" s="62">
        <v>2002</v>
      </c>
      <c r="B46" s="67">
        <v>67.91704059980034</v>
      </c>
      <c r="C46" s="67">
        <v>4.3993055035940065</v>
      </c>
      <c r="D46" s="67">
        <v>1.9423172593849034</v>
      </c>
      <c r="E46" s="67">
        <v>172.94811807996285</v>
      </c>
      <c r="F46" s="67">
        <v>397.61379961505145</v>
      </c>
      <c r="G46" s="67">
        <v>84.80088841472285</v>
      </c>
      <c r="H46" s="67">
        <v>259.60142465753427</v>
      </c>
      <c r="I46" s="69">
        <v>1027.8065445331724</v>
      </c>
    </row>
    <row r="47" spans="1:9" ht="11.25" customHeight="1">
      <c r="A47" s="62">
        <v>2003</v>
      </c>
      <c r="B47" s="67">
        <v>68.47797180039257</v>
      </c>
      <c r="C47" s="67">
        <v>4.132296989477786</v>
      </c>
      <c r="D47" s="67">
        <v>1.7004816535294651</v>
      </c>
      <c r="E47" s="67">
        <v>166.22975328890954</v>
      </c>
      <c r="F47" s="67">
        <v>405.15813404974307</v>
      </c>
      <c r="G47" s="67">
        <v>83.96233968672713</v>
      </c>
      <c r="H47" s="67">
        <v>168.03616438356164</v>
      </c>
      <c r="I47" s="69">
        <v>1365.5090473259595</v>
      </c>
    </row>
    <row r="48" spans="1:9" ht="11.25" customHeight="1">
      <c r="A48" s="59"/>
      <c r="B48" s="67"/>
      <c r="C48" s="67"/>
      <c r="D48" s="67"/>
      <c r="E48" s="67"/>
      <c r="F48" s="67"/>
      <c r="G48" s="67"/>
      <c r="H48" s="67"/>
      <c r="I48" s="67"/>
    </row>
    <row r="49" spans="1:9" ht="11.25" customHeight="1">
      <c r="A49" s="66" t="s">
        <v>430</v>
      </c>
      <c r="B49" s="50"/>
      <c r="C49" s="46"/>
      <c r="D49" s="46"/>
      <c r="E49" s="46"/>
      <c r="F49" s="46"/>
      <c r="G49" s="46"/>
      <c r="H49" s="46"/>
      <c r="I49" s="46"/>
    </row>
    <row r="51" spans="1:9" ht="11.25" customHeight="1">
      <c r="A51" s="62">
        <v>1990</v>
      </c>
      <c r="B51" s="68" t="s">
        <v>544</v>
      </c>
      <c r="C51" s="68" t="s">
        <v>544</v>
      </c>
      <c r="D51" s="68" t="s">
        <v>544</v>
      </c>
      <c r="E51" s="68" t="s">
        <v>544</v>
      </c>
      <c r="F51" s="68" t="s">
        <v>544</v>
      </c>
      <c r="G51" s="68" t="s">
        <v>544</v>
      </c>
      <c r="H51" s="68" t="s">
        <v>544</v>
      </c>
      <c r="I51" s="68" t="s">
        <v>544</v>
      </c>
    </row>
    <row r="52" spans="1:9" ht="11.25" customHeight="1">
      <c r="A52" s="62">
        <v>1995</v>
      </c>
      <c r="B52" s="70">
        <v>2.1626299748815683</v>
      </c>
      <c r="C52" s="71">
        <v>-55.742386692236174</v>
      </c>
      <c r="D52" s="71">
        <v>-33.436833899456516</v>
      </c>
      <c r="E52" s="72">
        <v>5.711357531017796</v>
      </c>
      <c r="F52" s="72">
        <v>34.289018632583634</v>
      </c>
      <c r="G52" s="72">
        <v>1.8555775803144456</v>
      </c>
      <c r="H52" s="71">
        <v>-15.109292035398227</v>
      </c>
      <c r="I52" s="72">
        <v>24.911513558485822</v>
      </c>
    </row>
    <row r="53" spans="1:9" ht="11.25" customHeight="1">
      <c r="A53" s="62">
        <v>1996</v>
      </c>
      <c r="B53" s="70">
        <v>3.969879452484662</v>
      </c>
      <c r="C53" s="71">
        <v>-41.40817804210934</v>
      </c>
      <c r="D53" s="71">
        <v>-30.19129458497305</v>
      </c>
      <c r="E53" s="72">
        <v>-1.7944570203704302</v>
      </c>
      <c r="F53" s="72">
        <v>33.73451918450985</v>
      </c>
      <c r="G53" s="72">
        <v>-7.854484969973768</v>
      </c>
      <c r="H53" s="71">
        <v>-20.85002580100391</v>
      </c>
      <c r="I53" s="72">
        <v>112.62495032814769</v>
      </c>
    </row>
    <row r="54" spans="1:9" ht="11.25" customHeight="1">
      <c r="A54" s="62">
        <v>1997</v>
      </c>
      <c r="B54" s="70">
        <v>-3.2382016047113495</v>
      </c>
      <c r="C54" s="72">
        <v>23.8326448418521</v>
      </c>
      <c r="D54" s="71">
        <v>-42.912214912219824</v>
      </c>
      <c r="E54" s="72">
        <v>-2.944331119400161</v>
      </c>
      <c r="F54" s="72">
        <v>2.78112258682215</v>
      </c>
      <c r="G54" s="72">
        <v>-4.071586085281311</v>
      </c>
      <c r="H54" s="71">
        <v>-9.417747326995567</v>
      </c>
      <c r="I54" s="72">
        <v>32.61981596268811</v>
      </c>
    </row>
    <row r="55" spans="1:9" ht="11.25" customHeight="1">
      <c r="A55" s="62">
        <v>1998</v>
      </c>
      <c r="B55" s="70">
        <v>-0.05121514087377932</v>
      </c>
      <c r="C55" s="72">
        <v>-14.087648533001925</v>
      </c>
      <c r="D55" s="71">
        <v>-35.00644461878831</v>
      </c>
      <c r="E55" s="72">
        <v>3.3738728180097866</v>
      </c>
      <c r="F55" s="72">
        <v>0.5392226243916838</v>
      </c>
      <c r="G55" s="72">
        <v>0.24645523308433326</v>
      </c>
      <c r="H55" s="72">
        <v>5.865187065705271</v>
      </c>
      <c r="I55" s="72">
        <v>-4.850956237430481</v>
      </c>
    </row>
    <row r="56" spans="1:9" ht="11.25" customHeight="1">
      <c r="A56" s="62">
        <v>1999</v>
      </c>
      <c r="B56" s="70">
        <v>0.289804831598687</v>
      </c>
      <c r="C56" s="72">
        <v>1.6182194120448798</v>
      </c>
      <c r="D56" s="71">
        <v>-11.958010016337965</v>
      </c>
      <c r="E56" s="72">
        <v>-0.35914942550925844</v>
      </c>
      <c r="F56" s="72">
        <v>-0.23511423252494978</v>
      </c>
      <c r="G56" s="72">
        <v>5.916837359391479</v>
      </c>
      <c r="H56" s="72">
        <v>23.118950790491837</v>
      </c>
      <c r="I56" s="72">
        <v>5.616330409470166</v>
      </c>
    </row>
    <row r="57" spans="1:9" ht="11.25" customHeight="1">
      <c r="A57" s="62">
        <v>2000</v>
      </c>
      <c r="B57" s="70">
        <v>-1.6649619807526932</v>
      </c>
      <c r="C57" s="72">
        <v>-51.70967754738099</v>
      </c>
      <c r="D57" s="71">
        <v>-9.244561998978071</v>
      </c>
      <c r="E57" s="72">
        <v>-4.07842192955772</v>
      </c>
      <c r="F57" s="72">
        <v>-0.5539996491852435</v>
      </c>
      <c r="G57" s="72">
        <v>-1.1007046347537823</v>
      </c>
      <c r="H57" s="72">
        <v>-1.2434489267283766</v>
      </c>
      <c r="I57" s="72">
        <v>62.8029516217745</v>
      </c>
    </row>
    <row r="58" spans="1:9" ht="11.25" customHeight="1">
      <c r="A58" s="62">
        <v>2001</v>
      </c>
      <c r="B58" s="70">
        <v>2.564118017370646</v>
      </c>
      <c r="C58" s="72">
        <v>-6.401558229685534</v>
      </c>
      <c r="D58" s="71">
        <v>-20.426553489404455</v>
      </c>
      <c r="E58" s="72">
        <v>1.821755569023594</v>
      </c>
      <c r="F58" s="72">
        <v>3.8741884067431585</v>
      </c>
      <c r="G58" s="72">
        <v>2.3213771215610564</v>
      </c>
      <c r="H58" s="72">
        <v>-1.3348447340731155</v>
      </c>
      <c r="I58" s="72">
        <v>15.764165216220476</v>
      </c>
    </row>
    <row r="59" spans="1:9" ht="11.25" customHeight="1">
      <c r="A59" s="62">
        <v>2002</v>
      </c>
      <c r="B59" s="70">
        <v>4.7687002042861195</v>
      </c>
      <c r="C59" s="72">
        <v>-6.810532679624245</v>
      </c>
      <c r="D59" s="70">
        <v>1.3390655227853756</v>
      </c>
      <c r="E59" s="72">
        <v>-3.652140294711046</v>
      </c>
      <c r="F59" s="70">
        <v>0.3137730907790228</v>
      </c>
      <c r="G59" s="70" t="s">
        <v>545</v>
      </c>
      <c r="H59" s="70">
        <v>35.60311384279319</v>
      </c>
      <c r="I59" s="70">
        <v>84.41729421605103</v>
      </c>
    </row>
    <row r="60" spans="1:9" ht="11.25" customHeight="1">
      <c r="A60" s="62">
        <v>2003</v>
      </c>
      <c r="B60" s="72">
        <v>0.8259064229513484</v>
      </c>
      <c r="C60" s="72">
        <v>-6.0693333049520675</v>
      </c>
      <c r="D60" s="72">
        <v>-12.450880755290385</v>
      </c>
      <c r="E60" s="72">
        <v>-3.8846128339754813</v>
      </c>
      <c r="F60" s="72">
        <v>1.8974025655034126</v>
      </c>
      <c r="G60" s="72">
        <v>-0.9888442723556778</v>
      </c>
      <c r="H60" s="72">
        <v>-35.271478342141364</v>
      </c>
      <c r="I60" s="72">
        <v>32.85662117924838</v>
      </c>
    </row>
  </sheetData>
  <mergeCells count="1">
    <mergeCell ref="A7:A8"/>
  </mergeCells>
  <printOptions/>
  <pageMargins left="0.75" right="0.75" top="1" bottom="1" header="0.4921259845" footer="0.4921259845"/>
  <pageSetup horizontalDpi="600" verticalDpi="600" orientation="portrait" paperSize="9" r:id="rId2"/>
  <headerFooter alignWithMargins="0">
    <oddHeader>&amp;C&amp;9- 13 -</oddHeader>
  </headerFooter>
  <drawing r:id="rId1"/>
</worksheet>
</file>

<file path=xl/worksheets/sheet11.xml><?xml version="1.0" encoding="utf-8"?>
<worksheet xmlns="http://schemas.openxmlformats.org/spreadsheetml/2006/main" xmlns:r="http://schemas.openxmlformats.org/officeDocument/2006/relationships">
  <dimension ref="A1:I60"/>
  <sheetViews>
    <sheetView workbookViewId="0" topLeftCell="A1">
      <selection activeCell="AC66" sqref="AC66"/>
    </sheetView>
  </sheetViews>
  <sheetFormatPr defaultColWidth="11.421875" defaultRowHeight="11.25" customHeight="1"/>
  <cols>
    <col min="1" max="1" width="8.7109375" style="48" customWidth="1"/>
    <col min="2" max="2" width="11.421875" style="47" customWidth="1"/>
    <col min="3" max="3" width="8.7109375" style="47" customWidth="1"/>
    <col min="4" max="9" width="9.421875" style="47" customWidth="1"/>
    <col min="10" max="16384" width="11.421875" style="47" customWidth="1"/>
  </cols>
  <sheetData>
    <row r="1" spans="1:9" ht="11.25">
      <c r="A1" s="45"/>
      <c r="B1" s="46"/>
      <c r="C1" s="46"/>
      <c r="D1" s="46"/>
      <c r="E1" s="46"/>
      <c r="F1" s="46"/>
      <c r="G1" s="46"/>
      <c r="H1" s="46"/>
      <c r="I1" s="46"/>
    </row>
    <row r="2" spans="1:9" ht="11.25">
      <c r="A2" s="45"/>
      <c r="B2" s="46"/>
      <c r="C2" s="46"/>
      <c r="D2" s="46"/>
      <c r="E2" s="46"/>
      <c r="F2" s="46"/>
      <c r="G2" s="46"/>
      <c r="H2" s="46"/>
      <c r="I2" s="46"/>
    </row>
    <row r="4" spans="1:9" ht="12.75">
      <c r="A4" s="49" t="s">
        <v>342</v>
      </c>
      <c r="B4" s="46"/>
      <c r="C4" s="50"/>
      <c r="D4" s="46"/>
      <c r="E4" s="46"/>
      <c r="F4" s="46"/>
      <c r="G4" s="46"/>
      <c r="H4" s="46"/>
      <c r="I4" s="46"/>
    </row>
    <row r="5" spans="2:9" ht="12.75">
      <c r="B5" s="61"/>
      <c r="C5" s="50"/>
      <c r="D5" s="46"/>
      <c r="E5" s="46"/>
      <c r="F5" s="46"/>
      <c r="G5" s="46"/>
      <c r="H5" s="46"/>
      <c r="I5" s="46"/>
    </row>
    <row r="7" spans="1:9" ht="15" customHeight="1">
      <c r="A7" s="1414"/>
      <c r="B7" s="53" t="s">
        <v>536</v>
      </c>
      <c r="C7" s="54" t="s">
        <v>537</v>
      </c>
      <c r="D7" s="54"/>
      <c r="E7" s="54"/>
      <c r="F7" s="54"/>
      <c r="G7" s="54"/>
      <c r="H7" s="54"/>
      <c r="I7" s="54"/>
    </row>
    <row r="8" spans="1:9" ht="15" customHeight="1">
      <c r="A8" s="1415"/>
      <c r="B8" s="56" t="s">
        <v>538</v>
      </c>
      <c r="C8" s="57" t="s">
        <v>319</v>
      </c>
      <c r="D8" s="57" t="s">
        <v>320</v>
      </c>
      <c r="E8" s="57" t="s">
        <v>321</v>
      </c>
      <c r="F8" s="57" t="s">
        <v>322</v>
      </c>
      <c r="G8" s="57" t="s">
        <v>324</v>
      </c>
      <c r="H8" s="57" t="s">
        <v>325</v>
      </c>
      <c r="I8" s="58" t="s">
        <v>540</v>
      </c>
    </row>
    <row r="9" spans="1:2" ht="11.25" customHeight="1">
      <c r="A9" s="59"/>
      <c r="B9" s="60"/>
    </row>
    <row r="10" spans="1:9" ht="11.25" customHeight="1">
      <c r="A10" s="61" t="s">
        <v>541</v>
      </c>
      <c r="B10" s="50"/>
      <c r="C10" s="46"/>
      <c r="D10" s="46"/>
      <c r="E10" s="46"/>
      <c r="F10" s="46"/>
      <c r="G10" s="46"/>
      <c r="H10" s="46"/>
      <c r="I10" s="46"/>
    </row>
    <row r="11" spans="1:2" ht="11.25" customHeight="1">
      <c r="A11" s="59"/>
      <c r="B11" s="60"/>
    </row>
    <row r="12" spans="1:9" ht="11.25" customHeight="1">
      <c r="A12" s="62">
        <v>1990</v>
      </c>
      <c r="B12" s="73">
        <v>307930</v>
      </c>
      <c r="C12" s="64">
        <v>12700</v>
      </c>
      <c r="D12" s="64">
        <v>149085</v>
      </c>
      <c r="E12" s="74">
        <v>53841</v>
      </c>
      <c r="F12" s="74">
        <v>22156</v>
      </c>
      <c r="G12" s="64">
        <v>42238</v>
      </c>
      <c r="H12" s="64">
        <v>27242</v>
      </c>
      <c r="I12" s="64">
        <v>668</v>
      </c>
    </row>
    <row r="13" spans="1:9" ht="11.25" customHeight="1">
      <c r="A13" s="62">
        <v>1995</v>
      </c>
      <c r="B13" s="75">
        <v>202871.1453911278</v>
      </c>
      <c r="C13" s="64">
        <v>3338.5706269999996</v>
      </c>
      <c r="D13" s="64">
        <v>15352.17803</v>
      </c>
      <c r="E13" s="64">
        <v>92288.917676772</v>
      </c>
      <c r="F13" s="64">
        <v>42501.376657355766</v>
      </c>
      <c r="G13" s="64">
        <v>31706.312400000006</v>
      </c>
      <c r="H13" s="64">
        <v>17184</v>
      </c>
      <c r="I13" s="64">
        <v>499.79</v>
      </c>
    </row>
    <row r="14" spans="1:9" ht="11.25" customHeight="1">
      <c r="A14" s="62">
        <v>1996</v>
      </c>
      <c r="B14" s="75">
        <v>209613.23696160002</v>
      </c>
      <c r="C14" s="64">
        <v>1967.464519</v>
      </c>
      <c r="D14" s="64">
        <v>11908.184643</v>
      </c>
      <c r="E14" s="64">
        <v>94071.05108399999</v>
      </c>
      <c r="F14" s="64">
        <v>49774.266360000016</v>
      </c>
      <c r="G14" s="64">
        <v>33051.3451956</v>
      </c>
      <c r="H14" s="64">
        <v>18521</v>
      </c>
      <c r="I14" s="64">
        <v>319.92516</v>
      </c>
    </row>
    <row r="15" spans="1:9" ht="11.25" customHeight="1">
      <c r="A15" s="62">
        <v>1997</v>
      </c>
      <c r="B15" s="75">
        <v>203620.5113865</v>
      </c>
      <c r="C15" s="64">
        <v>2321.827589</v>
      </c>
      <c r="D15" s="64">
        <v>8473.433108</v>
      </c>
      <c r="E15" s="64">
        <v>92149.4931695</v>
      </c>
      <c r="F15" s="64">
        <v>51708.099519999996</v>
      </c>
      <c r="G15" s="64">
        <v>33193.53</v>
      </c>
      <c r="H15" s="64">
        <v>14628.228</v>
      </c>
      <c r="I15" s="64">
        <v>1145.9</v>
      </c>
    </row>
    <row r="16" spans="1:9" ht="11.25" customHeight="1">
      <c r="A16" s="62">
        <v>1998</v>
      </c>
      <c r="B16" s="75">
        <v>204593.38087780002</v>
      </c>
      <c r="C16" s="64">
        <v>1965.971091</v>
      </c>
      <c r="D16" s="64">
        <v>5920.294720000001</v>
      </c>
      <c r="E16" s="64">
        <v>95679.9012988</v>
      </c>
      <c r="F16" s="64">
        <v>51916.541568</v>
      </c>
      <c r="G16" s="64">
        <v>34139.49120000001</v>
      </c>
      <c r="H16" s="64">
        <v>13551.896</v>
      </c>
      <c r="I16" s="64">
        <v>1419.285</v>
      </c>
    </row>
    <row r="17" spans="1:9" ht="11.25" customHeight="1">
      <c r="A17" s="62">
        <v>1999</v>
      </c>
      <c r="B17" s="75">
        <v>205966.6193274265</v>
      </c>
      <c r="C17" s="64">
        <v>2176.462909</v>
      </c>
      <c r="D17" s="64">
        <v>5317.637132000001</v>
      </c>
      <c r="E17" s="64">
        <v>94508.28067140002</v>
      </c>
      <c r="F17" s="64">
        <v>54103.797815026504</v>
      </c>
      <c r="G17" s="64">
        <v>34961.2128</v>
      </c>
      <c r="H17" s="64">
        <v>13233.326000000001</v>
      </c>
      <c r="I17" s="64">
        <v>1665.9020000000003</v>
      </c>
    </row>
    <row r="18" spans="1:9" ht="11.25" customHeight="1">
      <c r="A18" s="62">
        <v>2000</v>
      </c>
      <c r="B18" s="75">
        <v>204701.74647411716</v>
      </c>
      <c r="C18" s="64">
        <v>1164.7905419999997</v>
      </c>
      <c r="D18" s="64">
        <v>4816.925681000001</v>
      </c>
      <c r="E18" s="64">
        <v>92493.4447189772</v>
      </c>
      <c r="F18" s="64">
        <v>55073.58558185997</v>
      </c>
      <c r="G18" s="64">
        <v>36967.6224</v>
      </c>
      <c r="H18" s="64">
        <v>12255.768999999998</v>
      </c>
      <c r="I18" s="64">
        <v>1929.60855028</v>
      </c>
    </row>
    <row r="19" spans="1:9" ht="11.25" customHeight="1">
      <c r="A19" s="62">
        <v>2001</v>
      </c>
      <c r="B19" s="75">
        <v>213296.75371951368</v>
      </c>
      <c r="C19" s="64">
        <v>1090.211342</v>
      </c>
      <c r="D19" s="64">
        <v>3972.0548909999998</v>
      </c>
      <c r="E19" s="64">
        <v>95179.6578224</v>
      </c>
      <c r="F19" s="64">
        <v>58576.98766205599</v>
      </c>
      <c r="G19" s="64" t="s">
        <v>546</v>
      </c>
      <c r="H19" s="64">
        <v>13053.675</v>
      </c>
      <c r="I19" s="64">
        <v>2465.283802057715</v>
      </c>
    </row>
    <row r="20" spans="1:9" ht="11.25" customHeight="1">
      <c r="A20" s="62">
        <v>2002</v>
      </c>
      <c r="B20" s="75">
        <v>219047.21566796</v>
      </c>
      <c r="C20" s="64">
        <v>1015.975613</v>
      </c>
      <c r="D20" s="64">
        <v>3984.0091380000003</v>
      </c>
      <c r="E20" s="64">
        <v>91488.88886896</v>
      </c>
      <c r="F20" s="64">
        <v>55582.22404800002</v>
      </c>
      <c r="G20" s="64">
        <v>46202.4864</v>
      </c>
      <c r="H20" s="64">
        <v>12467.7756</v>
      </c>
      <c r="I20" s="64">
        <v>8305.856</v>
      </c>
    </row>
    <row r="21" spans="1:9" ht="11.25" customHeight="1">
      <c r="A21" s="62">
        <v>2003</v>
      </c>
      <c r="B21" s="75">
        <v>216535.6315594123</v>
      </c>
      <c r="C21" s="64">
        <v>954.31266675</v>
      </c>
      <c r="D21" s="64">
        <v>3470.557756</v>
      </c>
      <c r="E21" s="64">
        <v>88045.95274100002</v>
      </c>
      <c r="F21" s="64">
        <v>54820.54978572002</v>
      </c>
      <c r="G21" s="64">
        <v>45198.05040000001</v>
      </c>
      <c r="H21" s="64">
        <v>12800.811700000002</v>
      </c>
      <c r="I21" s="64">
        <v>11245.396509942286</v>
      </c>
    </row>
    <row r="22" spans="1:9" ht="11.25" customHeight="1">
      <c r="A22" s="59"/>
      <c r="B22" s="75"/>
      <c r="C22" s="64"/>
      <c r="D22" s="64"/>
      <c r="E22" s="64"/>
      <c r="F22" s="64"/>
      <c r="G22" s="64"/>
      <c r="H22" s="64"/>
      <c r="I22" s="64"/>
    </row>
    <row r="23" spans="1:9" ht="11.25" customHeight="1">
      <c r="A23" s="66" t="s">
        <v>543</v>
      </c>
      <c r="B23" s="50"/>
      <c r="C23" s="46"/>
      <c r="D23" s="46"/>
      <c r="E23" s="46"/>
      <c r="F23" s="46"/>
      <c r="G23" s="46"/>
      <c r="H23" s="46"/>
      <c r="I23" s="46"/>
    </row>
    <row r="25" spans="1:9" ht="11.25" customHeight="1">
      <c r="A25" s="62">
        <v>1990</v>
      </c>
      <c r="B25" s="64">
        <v>100</v>
      </c>
      <c r="C25" s="67">
        <f>SUM(C12/B12*100)</f>
        <v>4.124313967460138</v>
      </c>
      <c r="D25" s="67">
        <f>SUM(D12/B12*100)</f>
        <v>48.41522423927516</v>
      </c>
      <c r="E25" s="67">
        <f>SUM(E12/B12*100)</f>
        <v>17.48481797811191</v>
      </c>
      <c r="F25" s="67">
        <f>SUM(F12/B12*100)</f>
        <v>7.195141752995811</v>
      </c>
      <c r="G25" s="67">
        <f>SUM(G12/B12*100)</f>
        <v>13.716753807683565</v>
      </c>
      <c r="H25" s="67">
        <f>SUM(H12/B12*100)</f>
        <v>8.846815834767643</v>
      </c>
      <c r="I25" s="67">
        <f>SUM(I12/B12*100)</f>
        <v>0.21693241970577726</v>
      </c>
    </row>
    <row r="26" spans="1:9" ht="11.25" customHeight="1">
      <c r="A26" s="62">
        <v>1995</v>
      </c>
      <c r="B26" s="64">
        <v>100</v>
      </c>
      <c r="C26" s="67">
        <f aca="true" t="shared" si="0" ref="C26:C32">SUM(C13/B13*100)</f>
        <v>1.645660658425999</v>
      </c>
      <c r="D26" s="67">
        <f aca="true" t="shared" si="1" ref="D26:D32">SUM(D13/B13*100)</f>
        <v>7.567452729860419</v>
      </c>
      <c r="E26" s="67">
        <f aca="true" t="shared" si="2" ref="E26:E32">SUM(E13/B13*100)</f>
        <v>45.491396767560275</v>
      </c>
      <c r="F26" s="67">
        <f aca="true" t="shared" si="3" ref="F26:F32">SUM(F13/B13*100)</f>
        <v>20.949936756858516</v>
      </c>
      <c r="G26" s="67">
        <f aca="true" t="shared" si="4" ref="G26:G31">SUM(G13/B13*100)</f>
        <v>15.628793507756585</v>
      </c>
      <c r="H26" s="67">
        <f aca="true" t="shared" si="5" ref="H26:H32">SUM(H13/B13*100)</f>
        <v>8.47040123269867</v>
      </c>
      <c r="I26" s="67">
        <f aca="true" t="shared" si="6" ref="I26:I32">SUM(I13/B13*100)</f>
        <v>0.24635834683952915</v>
      </c>
    </row>
    <row r="27" spans="1:9" ht="11.25" customHeight="1">
      <c r="A27" s="62">
        <v>1996</v>
      </c>
      <c r="B27" s="64">
        <v>100</v>
      </c>
      <c r="C27" s="67">
        <f t="shared" si="0"/>
        <v>0.9386165432674601</v>
      </c>
      <c r="D27" s="67">
        <f t="shared" si="1"/>
        <v>5.681027026542944</v>
      </c>
      <c r="E27" s="67">
        <f t="shared" si="2"/>
        <v>44.878392437226324</v>
      </c>
      <c r="F27" s="67">
        <f t="shared" si="3"/>
        <v>23.745764857931366</v>
      </c>
      <c r="G27" s="67">
        <f t="shared" si="4"/>
        <v>15.767775773461684</v>
      </c>
      <c r="H27" s="67">
        <f t="shared" si="5"/>
        <v>8.835796950835192</v>
      </c>
      <c r="I27" s="67">
        <f t="shared" si="6"/>
        <v>0.1526264107350284</v>
      </c>
    </row>
    <row r="28" spans="1:9" ht="11.25" customHeight="1">
      <c r="A28" s="62">
        <v>1997</v>
      </c>
      <c r="B28" s="64">
        <v>100</v>
      </c>
      <c r="C28" s="67">
        <f t="shared" si="0"/>
        <v>1.1402719564891224</v>
      </c>
      <c r="D28" s="67">
        <f t="shared" si="1"/>
        <v>4.16138484787333</v>
      </c>
      <c r="E28" s="67">
        <f t="shared" si="2"/>
        <v>45.25550620712638</v>
      </c>
      <c r="F28" s="67">
        <f t="shared" si="3"/>
        <v>25.394347145043184</v>
      </c>
      <c r="G28" s="67">
        <f t="shared" si="4"/>
        <v>16.301663213581698</v>
      </c>
      <c r="H28" s="67">
        <f t="shared" si="5"/>
        <v>7.184064071145363</v>
      </c>
      <c r="I28" s="67">
        <f t="shared" si="6"/>
        <v>0.5627625587409133</v>
      </c>
    </row>
    <row r="29" spans="1:9" ht="11.25" customHeight="1">
      <c r="A29" s="62">
        <v>1998</v>
      </c>
      <c r="B29" s="64">
        <v>100</v>
      </c>
      <c r="C29" s="67">
        <f t="shared" si="0"/>
        <v>0.9609162733247169</v>
      </c>
      <c r="D29" s="67">
        <f t="shared" si="1"/>
        <v>2.8936882975388567</v>
      </c>
      <c r="E29" s="67">
        <f t="shared" si="2"/>
        <v>46.765883083943905</v>
      </c>
      <c r="F29" s="67">
        <f t="shared" si="3"/>
        <v>25.375474683127123</v>
      </c>
      <c r="G29" s="67">
        <f t="shared" si="4"/>
        <v>16.68650816244682</v>
      </c>
      <c r="H29" s="67">
        <f t="shared" si="5"/>
        <v>6.623819373753008</v>
      </c>
      <c r="I29" s="67">
        <f t="shared" si="6"/>
        <v>0.6937101258655644</v>
      </c>
    </row>
    <row r="30" spans="1:9" ht="11.25" customHeight="1">
      <c r="A30" s="62">
        <v>1999</v>
      </c>
      <c r="B30" s="64">
        <v>100</v>
      </c>
      <c r="C30" s="67">
        <f t="shared" si="0"/>
        <v>1.0567066236786953</v>
      </c>
      <c r="D30" s="67">
        <f t="shared" si="1"/>
        <v>2.581795608125469</v>
      </c>
      <c r="E30" s="67">
        <f t="shared" si="2"/>
        <v>45.88524149204953</v>
      </c>
      <c r="F30" s="67">
        <f t="shared" si="3"/>
        <v>26.268236081992168</v>
      </c>
      <c r="G30" s="67">
        <f t="shared" si="4"/>
        <v>16.97421306139998</v>
      </c>
      <c r="H30" s="67">
        <f t="shared" si="5"/>
        <v>6.424985778381348</v>
      </c>
      <c r="I30" s="67">
        <f t="shared" si="6"/>
        <v>0.8088213543728193</v>
      </c>
    </row>
    <row r="31" spans="1:9" ht="11.25" customHeight="1">
      <c r="A31" s="62">
        <v>2000</v>
      </c>
      <c r="B31" s="64">
        <v>100</v>
      </c>
      <c r="C31" s="67">
        <f t="shared" si="0"/>
        <v>0.5690183704159446</v>
      </c>
      <c r="D31" s="67">
        <f t="shared" si="1"/>
        <v>2.3531434215726446</v>
      </c>
      <c r="E31" s="67">
        <f t="shared" si="2"/>
        <v>45.18449222448243</v>
      </c>
      <c r="F31" s="67">
        <f t="shared" si="3"/>
        <v>26.90430664636443</v>
      </c>
      <c r="G31" s="67">
        <f t="shared" si="4"/>
        <v>18.059260869410437</v>
      </c>
      <c r="H31" s="67">
        <f t="shared" si="5"/>
        <v>5.987134556055016</v>
      </c>
      <c r="I31" s="67">
        <f t="shared" si="6"/>
        <v>0.9426439116991037</v>
      </c>
    </row>
    <row r="32" spans="1:9" ht="11.25" customHeight="1">
      <c r="A32" s="62">
        <v>2001</v>
      </c>
      <c r="B32" s="64">
        <v>100</v>
      </c>
      <c r="C32" s="67">
        <f t="shared" si="0"/>
        <v>0.5111242074662016</v>
      </c>
      <c r="D32" s="67">
        <f t="shared" si="1"/>
        <v>1.8622200393275896</v>
      </c>
      <c r="E32" s="67">
        <f t="shared" si="2"/>
        <v>44.623115993392815</v>
      </c>
      <c r="F32" s="67">
        <f t="shared" si="3"/>
        <v>27.462671906898795</v>
      </c>
      <c r="G32" s="67">
        <v>18.26510836223562</v>
      </c>
      <c r="H32" s="67">
        <f t="shared" si="5"/>
        <v>6.119959526981667</v>
      </c>
      <c r="I32" s="67">
        <f t="shared" si="6"/>
        <v>1.1557999636973264</v>
      </c>
    </row>
    <row r="33" spans="1:9" ht="11.25" customHeight="1">
      <c r="A33" s="62">
        <v>2002</v>
      </c>
      <c r="B33" s="64">
        <v>100</v>
      </c>
      <c r="C33" s="67">
        <v>0.4638158078850242</v>
      </c>
      <c r="D33" s="67">
        <v>1.8187901297221285</v>
      </c>
      <c r="E33" s="67">
        <v>41.766743571688345</v>
      </c>
      <c r="F33" s="67">
        <v>25.374540314748234</v>
      </c>
      <c r="G33" s="67">
        <v>21.09247828561102</v>
      </c>
      <c r="H33" s="67">
        <v>5.691821081578651</v>
      </c>
      <c r="I33" s="67">
        <v>3.7918108087666034</v>
      </c>
    </row>
    <row r="34" spans="1:9" ht="11.25" customHeight="1">
      <c r="A34" s="62">
        <v>2003</v>
      </c>
      <c r="B34" s="64">
        <v>100</v>
      </c>
      <c r="C34" s="67">
        <v>0.44071853665716865</v>
      </c>
      <c r="D34" s="67">
        <v>1.6027652035862563</v>
      </c>
      <c r="E34" s="67">
        <v>40.66118453897149</v>
      </c>
      <c r="F34" s="67">
        <v>25.31710342123465</v>
      </c>
      <c r="G34" s="67">
        <v>20.873262323849332</v>
      </c>
      <c r="H34" s="67">
        <v>5.911642166147496</v>
      </c>
      <c r="I34" s="67">
        <v>5.193323809553632</v>
      </c>
    </row>
    <row r="35" spans="1:9" ht="11.25" customHeight="1">
      <c r="A35" s="59"/>
      <c r="B35" s="64"/>
      <c r="C35" s="67"/>
      <c r="D35" s="67"/>
      <c r="E35" s="67"/>
      <c r="F35" s="67"/>
      <c r="G35" s="67"/>
      <c r="H35" s="67"/>
      <c r="I35" s="67"/>
    </row>
    <row r="36" spans="1:9" ht="11.25" customHeight="1">
      <c r="A36" s="66" t="s">
        <v>428</v>
      </c>
      <c r="B36" s="50"/>
      <c r="C36" s="46"/>
      <c r="D36" s="46"/>
      <c r="E36" s="46"/>
      <c r="F36" s="46"/>
      <c r="G36" s="46"/>
      <c r="H36" s="46"/>
      <c r="I36" s="46"/>
    </row>
    <row r="38" spans="1:9" ht="11.25" customHeight="1">
      <c r="A38" s="62">
        <v>1990</v>
      </c>
      <c r="B38" s="68" t="s">
        <v>544</v>
      </c>
      <c r="C38" s="68" t="s">
        <v>544</v>
      </c>
      <c r="D38" s="68" t="s">
        <v>544</v>
      </c>
      <c r="E38" s="68" t="s">
        <v>544</v>
      </c>
      <c r="F38" s="68" t="s">
        <v>544</v>
      </c>
      <c r="G38" s="68" t="s">
        <v>544</v>
      </c>
      <c r="H38" s="68" t="s">
        <v>544</v>
      </c>
      <c r="I38" s="68" t="s">
        <v>544</v>
      </c>
    </row>
    <row r="39" spans="1:9" ht="11.25" customHeight="1">
      <c r="A39" s="62">
        <v>1995</v>
      </c>
      <c r="B39" s="67">
        <f>SUM(B13/$B$12*100)</f>
        <v>65.88222823080824</v>
      </c>
      <c r="C39" s="67">
        <f>SUM(C13/$C$12*100)</f>
        <v>26.287957692913384</v>
      </c>
      <c r="D39" s="67">
        <f>SUM(D13/$D$12*100)</f>
        <v>10.297600717711372</v>
      </c>
      <c r="E39" s="67">
        <f>SUM(E13/$E$12*100)</f>
        <v>171.41011065316766</v>
      </c>
      <c r="F39" s="67">
        <f>SUM(F13/$F$12*100)</f>
        <v>191.82784192704355</v>
      </c>
      <c r="G39" s="67">
        <f aca="true" t="shared" si="7" ref="G39:G44">SUM(G13/$G$12*100)</f>
        <v>75.06584686774943</v>
      </c>
      <c r="H39" s="67">
        <f>SUM(H13/$H$12*100)</f>
        <v>63.07906908450187</v>
      </c>
      <c r="I39" s="67">
        <f>SUM(I13/$I$12*100)</f>
        <v>74.8188622754491</v>
      </c>
    </row>
    <row r="40" spans="1:9" ht="11.25" customHeight="1">
      <c r="A40" s="62">
        <v>1996</v>
      </c>
      <c r="B40" s="67">
        <f aca="true" t="shared" si="8" ref="B40:B45">SUM(B14/$B$12*100)</f>
        <v>68.07171661143767</v>
      </c>
      <c r="C40" s="67">
        <f aca="true" t="shared" si="9" ref="C40:C45">SUM(C14/$C$12*100)</f>
        <v>15.491846606299214</v>
      </c>
      <c r="D40" s="67">
        <f aca="true" t="shared" si="10" ref="D40:D45">SUM(D14/$D$12*100)</f>
        <v>7.987513594929068</v>
      </c>
      <c r="E40" s="67">
        <f aca="true" t="shared" si="11" ref="E40:E45">SUM(E14/$E$12*100)</f>
        <v>174.72010379450603</v>
      </c>
      <c r="F40" s="67">
        <f aca="true" t="shared" si="12" ref="F40:F45">SUM(F14/$F$12*100)</f>
        <v>224.65366654630805</v>
      </c>
      <c r="G40" s="67">
        <f t="shared" si="7"/>
        <v>78.25026089208768</v>
      </c>
      <c r="H40" s="67">
        <f aca="true" t="shared" si="13" ref="H40:H45">SUM(H14/$H$12*100)</f>
        <v>67.98693194332282</v>
      </c>
      <c r="I40" s="67">
        <f aca="true" t="shared" si="14" ref="I40:I45">SUM(I14/$I$12*100)</f>
        <v>47.8929880239521</v>
      </c>
    </row>
    <row r="41" spans="1:9" ht="11.25" customHeight="1">
      <c r="A41" s="62">
        <v>1997</v>
      </c>
      <c r="B41" s="67">
        <f t="shared" si="8"/>
        <v>66.12558418682818</v>
      </c>
      <c r="C41" s="67">
        <f t="shared" si="9"/>
        <v>18.282107</v>
      </c>
      <c r="D41" s="67">
        <f t="shared" si="10"/>
        <v>5.683625521011503</v>
      </c>
      <c r="E41" s="67">
        <f t="shared" si="11"/>
        <v>171.15115463958693</v>
      </c>
      <c r="F41" s="67">
        <f t="shared" si="12"/>
        <v>233.38192597941867</v>
      </c>
      <c r="G41" s="67">
        <f t="shared" si="7"/>
        <v>78.58688858373975</v>
      </c>
      <c r="H41" s="67">
        <f t="shared" si="13"/>
        <v>53.69733499743043</v>
      </c>
      <c r="I41" s="67">
        <f t="shared" si="14"/>
        <v>171.54191616766468</v>
      </c>
    </row>
    <row r="42" spans="1:9" ht="11.25" customHeight="1">
      <c r="A42" s="62">
        <v>1998</v>
      </c>
      <c r="B42" s="67">
        <f t="shared" si="8"/>
        <v>66.44152270899231</v>
      </c>
      <c r="C42" s="67">
        <f t="shared" si="9"/>
        <v>15.480087330708661</v>
      </c>
      <c r="D42" s="67">
        <f t="shared" si="10"/>
        <v>3.971086776000269</v>
      </c>
      <c r="E42" s="67">
        <f t="shared" si="11"/>
        <v>177.70825448784385</v>
      </c>
      <c r="F42" s="67">
        <f t="shared" si="12"/>
        <v>234.32271875789854</v>
      </c>
      <c r="G42" s="67">
        <f t="shared" si="7"/>
        <v>80.8264861025617</v>
      </c>
      <c r="H42" s="67">
        <f t="shared" si="13"/>
        <v>49.74633286836503</v>
      </c>
      <c r="I42" s="67">
        <f t="shared" si="14"/>
        <v>212.4678143712575</v>
      </c>
    </row>
    <row r="43" spans="1:9" ht="11.25" customHeight="1">
      <c r="A43" s="62">
        <v>1999</v>
      </c>
      <c r="B43" s="67">
        <v>174.322</v>
      </c>
      <c r="C43" s="67">
        <f t="shared" si="9"/>
        <v>17.13750322047244</v>
      </c>
      <c r="D43" s="67">
        <f t="shared" si="10"/>
        <v>3.5668492014622535</v>
      </c>
      <c r="E43" s="67">
        <f t="shared" si="11"/>
        <v>175.53217932690703</v>
      </c>
      <c r="F43" s="67">
        <f t="shared" si="12"/>
        <v>244.1947906437376</v>
      </c>
      <c r="G43" s="67">
        <f t="shared" si="7"/>
        <v>82.77194185330745</v>
      </c>
      <c r="H43" s="67">
        <f t="shared" si="13"/>
        <v>48.57692533587843</v>
      </c>
      <c r="I43" s="67">
        <f t="shared" si="14"/>
        <v>249.38652694610784</v>
      </c>
    </row>
    <row r="44" spans="1:9" ht="11.25" customHeight="1">
      <c r="A44" s="62">
        <v>2000</v>
      </c>
      <c r="B44" s="67">
        <f t="shared" si="8"/>
        <v>66.47671434225867</v>
      </c>
      <c r="C44" s="67">
        <f t="shared" si="9"/>
        <v>9.171579070866139</v>
      </c>
      <c r="D44" s="67">
        <f t="shared" si="10"/>
        <v>3.23099284367978</v>
      </c>
      <c r="E44" s="67">
        <f t="shared" si="11"/>
        <v>171.78998294789696</v>
      </c>
      <c r="F44" s="67">
        <f t="shared" si="12"/>
        <v>248.5718793187397</v>
      </c>
      <c r="G44" s="67">
        <f t="shared" si="7"/>
        <v>87.52218949760879</v>
      </c>
      <c r="H44" s="67">
        <f t="shared" si="13"/>
        <v>44.988506717568455</v>
      </c>
      <c r="I44" s="67">
        <f t="shared" si="14"/>
        <v>288.8635554311377</v>
      </c>
    </row>
    <row r="45" spans="1:9" ht="11.25" customHeight="1">
      <c r="A45" s="62">
        <v>2001</v>
      </c>
      <c r="B45" s="67">
        <f t="shared" si="8"/>
        <v>69.26793547868466</v>
      </c>
      <c r="C45" s="67">
        <f t="shared" si="9"/>
        <v>8.584341275590551</v>
      </c>
      <c r="D45" s="67">
        <f t="shared" si="10"/>
        <v>2.6642887554079886</v>
      </c>
      <c r="E45" s="67">
        <f t="shared" si="11"/>
        <v>176.77914195947326</v>
      </c>
      <c r="F45" s="67">
        <f t="shared" si="12"/>
        <v>264.3843097222242</v>
      </c>
      <c r="G45" s="67">
        <v>92.23657180737726</v>
      </c>
      <c r="H45" s="67">
        <f t="shared" si="13"/>
        <v>47.91746200719477</v>
      </c>
      <c r="I45" s="67">
        <f t="shared" si="14"/>
        <v>369.0544613858855</v>
      </c>
    </row>
    <row r="46" spans="1:9" ht="11.25" customHeight="1">
      <c r="A46" s="62">
        <v>2002</v>
      </c>
      <c r="B46" s="67">
        <v>71.13539300099373</v>
      </c>
      <c r="C46" s="67">
        <v>7.999807976377952</v>
      </c>
      <c r="D46" s="67">
        <v>2.672307165710836</v>
      </c>
      <c r="E46" s="67">
        <v>169.92420064441595</v>
      </c>
      <c r="F46" s="67">
        <v>250.86759364506236</v>
      </c>
      <c r="G46" s="67">
        <v>109.3860656281074</v>
      </c>
      <c r="H46" s="67">
        <v>45.766741061596065</v>
      </c>
      <c r="I46" s="69">
        <v>1243.391616766467</v>
      </c>
    </row>
    <row r="47" spans="1:9" ht="11.25" customHeight="1">
      <c r="A47" s="62">
        <v>2003</v>
      </c>
      <c r="B47" s="67">
        <v>70.31975824356583</v>
      </c>
      <c r="C47" s="67">
        <v>7.514272966535433</v>
      </c>
      <c r="D47" s="67">
        <v>2.3279053935674283</v>
      </c>
      <c r="E47" s="67">
        <v>163.52956434873056</v>
      </c>
      <c r="F47" s="67">
        <v>247.42981488409467</v>
      </c>
      <c r="G47" s="67">
        <v>107.00802689521285</v>
      </c>
      <c r="H47" s="67">
        <v>46.98925078922253</v>
      </c>
      <c r="I47" s="69">
        <v>1683.4425913087255</v>
      </c>
    </row>
    <row r="48" spans="1:9" ht="11.25" customHeight="1">
      <c r="A48" s="59"/>
      <c r="B48" s="67"/>
      <c r="C48" s="67"/>
      <c r="D48" s="67"/>
      <c r="E48" s="67"/>
      <c r="F48" s="67"/>
      <c r="G48" s="67"/>
      <c r="H48" s="67"/>
      <c r="I48" s="67"/>
    </row>
    <row r="49" spans="1:9" ht="11.25" customHeight="1">
      <c r="A49" s="66" t="s">
        <v>430</v>
      </c>
      <c r="B49" s="50"/>
      <c r="C49" s="46"/>
      <c r="D49" s="46"/>
      <c r="E49" s="46"/>
      <c r="F49" s="46"/>
      <c r="G49" s="46"/>
      <c r="H49" s="46"/>
      <c r="I49" s="46"/>
    </row>
    <row r="51" spans="1:9" ht="11.25" customHeight="1">
      <c r="A51" s="62">
        <v>1990</v>
      </c>
      <c r="B51" s="68" t="s">
        <v>544</v>
      </c>
      <c r="C51" s="68" t="s">
        <v>544</v>
      </c>
      <c r="D51" s="68" t="s">
        <v>544</v>
      </c>
      <c r="E51" s="68" t="s">
        <v>544</v>
      </c>
      <c r="F51" s="68" t="s">
        <v>544</v>
      </c>
      <c r="G51" s="68" t="s">
        <v>544</v>
      </c>
      <c r="H51" s="68" t="s">
        <v>544</v>
      </c>
      <c r="I51" s="68" t="s">
        <v>544</v>
      </c>
    </row>
    <row r="52" spans="1:9" ht="11.25" customHeight="1">
      <c r="A52" s="62">
        <v>1995</v>
      </c>
      <c r="B52" s="70">
        <v>4.831050418623107</v>
      </c>
      <c r="C52" s="71">
        <v>-23.409712617572836</v>
      </c>
      <c r="D52" s="71">
        <v>-21.064435035220313</v>
      </c>
      <c r="E52" s="72">
        <v>5.835914766940363</v>
      </c>
      <c r="F52" s="72">
        <v>22.72993548182434</v>
      </c>
      <c r="G52" s="72">
        <v>7.796934688743093</v>
      </c>
      <c r="H52" s="70">
        <v>-5.4473423572136</v>
      </c>
      <c r="I52" s="72">
        <v>68.27946127946129</v>
      </c>
    </row>
    <row r="53" spans="1:9" ht="11.25" customHeight="1">
      <c r="A53" s="62">
        <v>1996</v>
      </c>
      <c r="B53" s="70">
        <v>3.3233368685693137</v>
      </c>
      <c r="C53" s="71">
        <v>-41.068656655380074</v>
      </c>
      <c r="D53" s="71">
        <v>-22.433255921537793</v>
      </c>
      <c r="E53" s="72">
        <v>1.9310372817131167</v>
      </c>
      <c r="F53" s="72">
        <v>17.11212735831586</v>
      </c>
      <c r="G53" s="72">
        <v>4.242160925658439</v>
      </c>
      <c r="H53" s="72">
        <v>7.780493482309112</v>
      </c>
      <c r="I53" s="72">
        <v>-35.988082994857834</v>
      </c>
    </row>
    <row r="54" spans="1:9" ht="11.25" customHeight="1">
      <c r="A54" s="62">
        <v>1997</v>
      </c>
      <c r="B54" s="70">
        <v>-2.8589442451088445</v>
      </c>
      <c r="C54" s="72">
        <v>18.011154283997527</v>
      </c>
      <c r="D54" s="71">
        <v>-28.843620064449155</v>
      </c>
      <c r="E54" s="72">
        <v>-2.0426665720830073</v>
      </c>
      <c r="F54" s="72">
        <v>3.8852067572693727</v>
      </c>
      <c r="G54" s="72">
        <v>0.43019369879966973</v>
      </c>
      <c r="H54" s="71">
        <v>-21.018152367582744</v>
      </c>
      <c r="I54" s="72">
        <v>258.1775187672017</v>
      </c>
    </row>
    <row r="55" spans="1:9" ht="11.25" customHeight="1">
      <c r="A55" s="62">
        <v>1998</v>
      </c>
      <c r="B55" s="70">
        <v>0.4777856045422624</v>
      </c>
      <c r="C55" s="72">
        <v>-15.326568591308103</v>
      </c>
      <c r="D55" s="71">
        <v>-30.131097460243254</v>
      </c>
      <c r="E55" s="72">
        <v>3.8311747659926425</v>
      </c>
      <c r="F55" s="72">
        <v>0.4031129550978534</v>
      </c>
      <c r="G55" s="72">
        <v>2.849836097576869</v>
      </c>
      <c r="H55" s="71">
        <v>-7.357911019707913</v>
      </c>
      <c r="I55" s="72">
        <v>23.85766646304215</v>
      </c>
    </row>
    <row r="56" spans="1:9" ht="11.25" customHeight="1">
      <c r="A56" s="62">
        <v>1999</v>
      </c>
      <c r="B56" s="70">
        <v>0.6712037524061856</v>
      </c>
      <c r="C56" s="72">
        <v>10.70676059091653</v>
      </c>
      <c r="D56" s="71">
        <v>-10.179520049299157</v>
      </c>
      <c r="E56" s="72">
        <v>-1.2245211496833832</v>
      </c>
      <c r="F56" s="72">
        <v>4.213023789656049</v>
      </c>
      <c r="G56" s="72">
        <v>2.4069532705864845</v>
      </c>
      <c r="H56" s="71">
        <v>-2.3507411804222755</v>
      </c>
      <c r="I56" s="72">
        <v>17.3761436216123</v>
      </c>
    </row>
    <row r="57" spans="1:9" ht="11.25" customHeight="1">
      <c r="A57" s="62">
        <v>2000</v>
      </c>
      <c r="B57" s="70">
        <v>-0.6141154607672519</v>
      </c>
      <c r="C57" s="72">
        <v>-46.482407892943336</v>
      </c>
      <c r="D57" s="72">
        <v>-9.416051501274197</v>
      </c>
      <c r="E57" s="72">
        <v>-2.1319147254707644</v>
      </c>
      <c r="F57" s="72">
        <v>1.792457842144529</v>
      </c>
      <c r="G57" s="72">
        <v>5.738958804083595</v>
      </c>
      <c r="H57" s="72">
        <v>-7.387084698132597</v>
      </c>
      <c r="I57" s="72">
        <v>15.829655662818084</v>
      </c>
    </row>
    <row r="58" spans="1:9" ht="11.25" customHeight="1">
      <c r="A58" s="62">
        <v>2001</v>
      </c>
      <c r="B58" s="70">
        <v>4.19879526845331</v>
      </c>
      <c r="C58" s="72">
        <v>-6.402799242509616</v>
      </c>
      <c r="D58" s="72">
        <v>-17.539626848147776</v>
      </c>
      <c r="E58" s="72">
        <v>2.9042199818422887</v>
      </c>
      <c r="F58" s="72">
        <v>6.361311040823111</v>
      </c>
      <c r="G58" s="72">
        <v>5.386499511529323</v>
      </c>
      <c r="H58" s="72">
        <v>6.510452342892563</v>
      </c>
      <c r="I58" s="72">
        <v>27.76082494555618</v>
      </c>
    </row>
    <row r="59" spans="1:9" ht="11.25" customHeight="1">
      <c r="A59" s="62">
        <v>2002</v>
      </c>
      <c r="B59" s="70">
        <v>2.6959913117140957</v>
      </c>
      <c r="C59" s="72">
        <v>-6.809297072970651</v>
      </c>
      <c r="D59" s="72">
        <v>0.30095875631242563</v>
      </c>
      <c r="E59" s="72">
        <v>-3.8776867220165627</v>
      </c>
      <c r="F59" s="72">
        <v>-5.112525811899786</v>
      </c>
      <c r="G59" s="72" t="s">
        <v>545</v>
      </c>
      <c r="H59" s="72">
        <v>-4.488386603772483</v>
      </c>
      <c r="I59" s="72">
        <v>236.91277219552956</v>
      </c>
    </row>
    <row r="60" spans="1:9" ht="11.25" customHeight="1">
      <c r="A60" s="62">
        <v>2003</v>
      </c>
      <c r="B60" s="70">
        <v>-1.146594856679144</v>
      </c>
      <c r="C60" s="72">
        <v>-6.0693333049520675</v>
      </c>
      <c r="D60" s="72">
        <v>-12.887806333138997</v>
      </c>
      <c r="E60" s="72">
        <v>-3.763228705172409</v>
      </c>
      <c r="F60" s="72">
        <v>-1.3703558562576177</v>
      </c>
      <c r="G60" s="72">
        <v>-2.1739868960818427</v>
      </c>
      <c r="H60" s="72">
        <v>2.6711749608326443</v>
      </c>
      <c r="I60" s="72">
        <v>35.39118075177666</v>
      </c>
    </row>
  </sheetData>
  <mergeCells count="1">
    <mergeCell ref="A7:A8"/>
  </mergeCells>
  <printOptions/>
  <pageMargins left="0.75" right="0.75" top="1" bottom="1" header="0.4921259845" footer="0.4921259845"/>
  <pageSetup horizontalDpi="600" verticalDpi="600" orientation="portrait" paperSize="9" r:id="rId2"/>
  <headerFooter alignWithMargins="0">
    <oddHeader>&amp;C&amp;9- 14 -</oddHeader>
  </headerFooter>
  <drawing r:id="rId1"/>
</worksheet>
</file>

<file path=xl/worksheets/sheet12.xml><?xml version="1.0" encoding="utf-8"?>
<worksheet xmlns="http://schemas.openxmlformats.org/spreadsheetml/2006/main" xmlns:r="http://schemas.openxmlformats.org/officeDocument/2006/relationships">
  <dimension ref="A1:I61"/>
  <sheetViews>
    <sheetView workbookViewId="0" topLeftCell="A46">
      <selection activeCell="AC66" sqref="AC66"/>
    </sheetView>
  </sheetViews>
  <sheetFormatPr defaultColWidth="11.421875" defaultRowHeight="11.25" customHeight="1"/>
  <cols>
    <col min="1" max="1" width="8.7109375" style="76" customWidth="1"/>
    <col min="2" max="2" width="16.140625" style="47" customWidth="1"/>
    <col min="3" max="7" width="11.7109375" style="47" customWidth="1"/>
    <col min="8" max="16384" width="11.421875" style="47" customWidth="1"/>
  </cols>
  <sheetData>
    <row r="1" spans="1:7" ht="11.25">
      <c r="A1" s="45"/>
      <c r="B1" s="46"/>
      <c r="C1" s="46"/>
      <c r="D1" s="46"/>
      <c r="E1" s="46"/>
      <c r="F1" s="46"/>
      <c r="G1" s="46"/>
    </row>
    <row r="2" spans="1:7" ht="11.25">
      <c r="A2" s="45"/>
      <c r="B2" s="46"/>
      <c r="C2" s="46"/>
      <c r="D2" s="46"/>
      <c r="E2" s="46"/>
      <c r="F2" s="46"/>
      <c r="G2" s="46"/>
    </row>
    <row r="4" spans="1:7" ht="12.75">
      <c r="A4" s="49" t="s">
        <v>343</v>
      </c>
      <c r="B4" s="77"/>
      <c r="C4" s="46"/>
      <c r="D4" s="46"/>
      <c r="E4" s="46"/>
      <c r="F4" s="46"/>
      <c r="G4" s="46"/>
    </row>
    <row r="5" spans="3:7" ht="11.25">
      <c r="C5" s="46"/>
      <c r="D5" s="46"/>
      <c r="E5" s="46"/>
      <c r="F5" s="46"/>
      <c r="G5" s="46"/>
    </row>
    <row r="7" spans="1:7" ht="12.75" customHeight="1">
      <c r="A7" s="1416" t="s">
        <v>547</v>
      </c>
      <c r="B7" s="53" t="s">
        <v>548</v>
      </c>
      <c r="C7" s="78" t="s">
        <v>537</v>
      </c>
      <c r="D7" s="78"/>
      <c r="E7" s="78"/>
      <c r="F7" s="78"/>
      <c r="G7" s="54"/>
    </row>
    <row r="8" spans="1:7" ht="12.75" customHeight="1">
      <c r="A8" s="1417"/>
      <c r="B8" s="79" t="s">
        <v>549</v>
      </c>
      <c r="C8" s="53" t="s">
        <v>550</v>
      </c>
      <c r="D8" s="53" t="s">
        <v>551</v>
      </c>
      <c r="E8" s="53" t="s">
        <v>552</v>
      </c>
      <c r="F8" s="1419"/>
      <c r="G8" s="1421"/>
    </row>
    <row r="9" spans="1:7" ht="12.75" customHeight="1">
      <c r="A9" s="1418"/>
      <c r="B9" s="56" t="s">
        <v>553</v>
      </c>
      <c r="C9" s="56" t="s">
        <v>554</v>
      </c>
      <c r="D9" s="56" t="s">
        <v>554</v>
      </c>
      <c r="E9" s="56" t="s">
        <v>555</v>
      </c>
      <c r="F9" s="1420"/>
      <c r="G9" s="1422"/>
    </row>
    <row r="10" spans="1:2" ht="11.25" customHeight="1">
      <c r="A10" s="80"/>
      <c r="B10" s="60"/>
    </row>
    <row r="11" spans="1:7" ht="11.25" customHeight="1">
      <c r="A11" s="61" t="s">
        <v>541</v>
      </c>
      <c r="B11" s="50"/>
      <c r="C11" s="46"/>
      <c r="D11" s="46"/>
      <c r="E11" s="46"/>
      <c r="F11" s="46"/>
      <c r="G11" s="46"/>
    </row>
    <row r="12" spans="1:2" ht="11.25" customHeight="1">
      <c r="A12" s="80"/>
      <c r="B12" s="60"/>
    </row>
    <row r="13" spans="1:7" ht="11.25" customHeight="1">
      <c r="A13" s="62">
        <v>1990</v>
      </c>
      <c r="B13" s="63">
        <v>134313</v>
      </c>
      <c r="C13" s="64">
        <v>10394</v>
      </c>
      <c r="D13" s="64">
        <v>106835</v>
      </c>
      <c r="E13" s="64">
        <v>1919</v>
      </c>
      <c r="F13" s="64">
        <v>2739</v>
      </c>
      <c r="G13" s="64">
        <v>12426</v>
      </c>
    </row>
    <row r="14" spans="1:7" ht="11.25" customHeight="1">
      <c r="A14" s="62">
        <v>1995</v>
      </c>
      <c r="B14" s="64">
        <v>51577.00805251424</v>
      </c>
      <c r="C14" s="64">
        <v>469.354422</v>
      </c>
      <c r="D14" s="64">
        <v>17176.667855</v>
      </c>
      <c r="E14" s="64">
        <v>6443.291703000001</v>
      </c>
      <c r="F14" s="64">
        <v>18148.91571786431</v>
      </c>
      <c r="G14" s="64">
        <v>9338.778354649938</v>
      </c>
    </row>
    <row r="15" spans="1:7" ht="11.25" customHeight="1">
      <c r="A15" s="62">
        <v>1996</v>
      </c>
      <c r="B15" s="64">
        <v>60392.14312846676</v>
      </c>
      <c r="C15" s="64">
        <v>263.668146</v>
      </c>
      <c r="D15" s="64">
        <v>14718.166834000003</v>
      </c>
      <c r="E15" s="64">
        <v>2661.241748</v>
      </c>
      <c r="F15" s="64">
        <v>31336.110532</v>
      </c>
      <c r="G15" s="64">
        <v>11412.95586846675</v>
      </c>
    </row>
    <row r="16" spans="1:7" ht="11.25" customHeight="1">
      <c r="A16" s="62">
        <v>1997</v>
      </c>
      <c r="B16" s="64">
        <v>53869.88625864116</v>
      </c>
      <c r="C16" s="64">
        <v>441.043</v>
      </c>
      <c r="D16" s="64">
        <v>7678.711581</v>
      </c>
      <c r="E16" s="64">
        <v>1632.379072</v>
      </c>
      <c r="F16" s="64">
        <v>31578.272080000002</v>
      </c>
      <c r="G16" s="64">
        <v>12539.480525641156</v>
      </c>
    </row>
    <row r="17" spans="1:7" ht="11.25" customHeight="1">
      <c r="A17" s="62">
        <v>1998</v>
      </c>
      <c r="B17" s="64">
        <v>48895.91305363845</v>
      </c>
      <c r="C17" s="64">
        <v>407.676</v>
      </c>
      <c r="D17" s="64">
        <v>3810.8980699999997</v>
      </c>
      <c r="E17" s="64">
        <v>1393.4379410000001</v>
      </c>
      <c r="F17" s="64">
        <v>31899.14350972</v>
      </c>
      <c r="G17" s="64">
        <v>11384.757532918446</v>
      </c>
    </row>
    <row r="18" spans="1:7" ht="11.25" customHeight="1">
      <c r="A18" s="62">
        <v>1999</v>
      </c>
      <c r="B18" s="64">
        <v>45099.60137018538</v>
      </c>
      <c r="C18" s="64">
        <v>235.595</v>
      </c>
      <c r="D18" s="64">
        <v>2618.7640300000003</v>
      </c>
      <c r="E18" s="64">
        <v>1360.1522596</v>
      </c>
      <c r="F18" s="64">
        <v>29514.672415368</v>
      </c>
      <c r="G18" s="64">
        <v>11370.417665217392</v>
      </c>
    </row>
    <row r="19" spans="1:7" ht="11.25" customHeight="1">
      <c r="A19" s="62">
        <v>2000</v>
      </c>
      <c r="B19" s="64">
        <v>43562.1553813428</v>
      </c>
      <c r="C19" s="64" t="s">
        <v>556</v>
      </c>
      <c r="D19" s="64">
        <v>1311.4676299999999</v>
      </c>
      <c r="E19" s="64">
        <v>777.9078040228</v>
      </c>
      <c r="F19" s="64">
        <v>28081.790016000003</v>
      </c>
      <c r="G19" s="64">
        <v>13390.989931319999</v>
      </c>
    </row>
    <row r="20" spans="1:7" ht="11.25" customHeight="1">
      <c r="A20" s="62">
        <v>2001</v>
      </c>
      <c r="B20" s="64">
        <v>41298.38030059169</v>
      </c>
      <c r="C20" s="64" t="s">
        <v>556</v>
      </c>
      <c r="D20" s="64">
        <v>6.713</v>
      </c>
      <c r="E20" s="64">
        <v>653.8495536</v>
      </c>
      <c r="F20" s="64">
        <v>27799.983856800005</v>
      </c>
      <c r="G20" s="64">
        <v>12837.833890191696</v>
      </c>
    </row>
    <row r="21" spans="1:7" ht="11.25" customHeight="1">
      <c r="A21" s="62">
        <v>2002</v>
      </c>
      <c r="B21" s="64">
        <v>46629.98633833611</v>
      </c>
      <c r="C21" s="64" t="s">
        <v>556</v>
      </c>
      <c r="D21" s="64">
        <v>41.008</v>
      </c>
      <c r="E21" s="64">
        <v>460.9477074800001</v>
      </c>
      <c r="F21" s="64">
        <v>31065.73643456</v>
      </c>
      <c r="G21" s="64">
        <v>15062.294196296112</v>
      </c>
    </row>
    <row r="22" spans="1:7" ht="11.25" customHeight="1">
      <c r="A22" s="62">
        <v>2003</v>
      </c>
      <c r="B22" s="64">
        <v>53681.79146064742</v>
      </c>
      <c r="C22" s="64" t="s">
        <v>556</v>
      </c>
      <c r="D22" s="64">
        <v>32.746</v>
      </c>
      <c r="E22" s="64">
        <v>504.66996</v>
      </c>
      <c r="F22" s="64">
        <v>33471.510786399995</v>
      </c>
      <c r="G22" s="64">
        <v>19672.86471424743</v>
      </c>
    </row>
    <row r="23" spans="1:7" ht="11.25" customHeight="1">
      <c r="A23" s="59"/>
      <c r="B23" s="64"/>
      <c r="C23" s="64"/>
      <c r="D23" s="64"/>
      <c r="E23" s="64"/>
      <c r="F23" s="64"/>
      <c r="G23" s="64"/>
    </row>
    <row r="24" spans="1:7" ht="11.25" customHeight="1">
      <c r="A24" s="66" t="s">
        <v>543</v>
      </c>
      <c r="B24" s="50"/>
      <c r="C24" s="46"/>
      <c r="D24" s="46"/>
      <c r="E24" s="46"/>
      <c r="F24" s="46"/>
      <c r="G24" s="46"/>
    </row>
    <row r="25" ht="11.25" customHeight="1">
      <c r="A25" s="59"/>
    </row>
    <row r="26" spans="1:7" ht="11.25" customHeight="1">
      <c r="A26" s="62">
        <v>1990</v>
      </c>
      <c r="B26" s="75">
        <v>100</v>
      </c>
      <c r="C26" s="67">
        <f aca="true" t="shared" si="0" ref="C26:C31">SUM(C13/B13*100)</f>
        <v>7.7386403401011075</v>
      </c>
      <c r="D26" s="67">
        <f>SUM(D13/B13*100)</f>
        <v>79.54181650324243</v>
      </c>
      <c r="E26" s="67">
        <f>SUM(E13/B13*100)</f>
        <v>1.4287522428953265</v>
      </c>
      <c r="F26" s="67">
        <f>SUM(F13/B13*100)</f>
        <v>2.039266489468629</v>
      </c>
      <c r="G26" s="67">
        <f>SUM(G13/B13*100)</f>
        <v>9.25152442429251</v>
      </c>
    </row>
    <row r="27" spans="1:7" ht="11.25" customHeight="1">
      <c r="A27" s="62">
        <v>1995</v>
      </c>
      <c r="B27" s="75">
        <v>100</v>
      </c>
      <c r="C27" s="67">
        <f t="shared" si="0"/>
        <v>0.9100070743190778</v>
      </c>
      <c r="D27" s="67">
        <f aca="true" t="shared" si="1" ref="D27:D33">SUM(D14/B14*100)</f>
        <v>33.30295514139014</v>
      </c>
      <c r="E27" s="67">
        <f aca="true" t="shared" si="2" ref="E27:E33">SUM(E14/B14*100)</f>
        <v>12.492565866635042</v>
      </c>
      <c r="F27" s="67">
        <f aca="true" t="shared" si="3" ref="F27:F33">SUM(F14/B14*100)</f>
        <v>35.187996363390454</v>
      </c>
      <c r="G27" s="67">
        <f aca="true" t="shared" si="4" ref="G27:G33">SUM(G14/B14*100)</f>
        <v>18.1064755542653</v>
      </c>
    </row>
    <row r="28" spans="1:7" ht="11.25" customHeight="1">
      <c r="A28" s="62">
        <v>1996</v>
      </c>
      <c r="B28" s="75">
        <v>100</v>
      </c>
      <c r="C28" s="67">
        <f t="shared" si="0"/>
        <v>0.4365934579256816</v>
      </c>
      <c r="D28" s="67">
        <f t="shared" si="1"/>
        <v>24.370996079227346</v>
      </c>
      <c r="E28" s="67">
        <f t="shared" si="2"/>
        <v>4.406602597856116</v>
      </c>
      <c r="F28" s="67">
        <f t="shared" si="3"/>
        <v>51.88772729151459</v>
      </c>
      <c r="G28" s="67">
        <f t="shared" si="4"/>
        <v>18.89808057347625</v>
      </c>
    </row>
    <row r="29" spans="1:7" ht="11.25" customHeight="1">
      <c r="A29" s="62">
        <v>1997</v>
      </c>
      <c r="B29" s="75">
        <v>100</v>
      </c>
      <c r="C29" s="67">
        <f t="shared" si="0"/>
        <v>0.8187190109933694</v>
      </c>
      <c r="D29" s="67">
        <f t="shared" si="1"/>
        <v>14.254181908112479</v>
      </c>
      <c r="E29" s="67">
        <f t="shared" si="2"/>
        <v>3.0302255775380504</v>
      </c>
      <c r="F29" s="67">
        <f t="shared" si="3"/>
        <v>58.61952618274666</v>
      </c>
      <c r="G29" s="67">
        <f t="shared" si="4"/>
        <v>23.27734732060943</v>
      </c>
    </row>
    <row r="30" spans="1:7" ht="11.25" customHeight="1">
      <c r="A30" s="62">
        <v>1998</v>
      </c>
      <c r="B30" s="75">
        <v>100</v>
      </c>
      <c r="C30" s="67">
        <f t="shared" si="0"/>
        <v>0.8337629354682108</v>
      </c>
      <c r="D30" s="67">
        <f t="shared" si="1"/>
        <v>7.793898982558058</v>
      </c>
      <c r="E30" s="67">
        <f t="shared" si="2"/>
        <v>2.8498045214359924</v>
      </c>
      <c r="F30" s="67">
        <f t="shared" si="3"/>
        <v>65.23887482114688</v>
      </c>
      <c r="G30" s="67">
        <f t="shared" si="4"/>
        <v>23.283658739390862</v>
      </c>
    </row>
    <row r="31" spans="1:7" ht="11.25" customHeight="1">
      <c r="A31" s="62">
        <v>1999</v>
      </c>
      <c r="B31" s="75">
        <v>100</v>
      </c>
      <c r="C31" s="67">
        <f t="shared" si="0"/>
        <v>0.5223882093018855</v>
      </c>
      <c r="D31" s="67">
        <f t="shared" si="1"/>
        <v>5.806623452178057</v>
      </c>
      <c r="E31" s="67">
        <f t="shared" si="2"/>
        <v>3.015885325538985</v>
      </c>
      <c r="F31" s="67">
        <f t="shared" si="3"/>
        <v>65.44331106855343</v>
      </c>
      <c r="G31" s="67">
        <f t="shared" si="4"/>
        <v>25.211791944427674</v>
      </c>
    </row>
    <row r="32" spans="1:7" ht="11.25" customHeight="1">
      <c r="A32" s="62">
        <v>2000</v>
      </c>
      <c r="B32" s="75">
        <v>100</v>
      </c>
      <c r="C32" s="67" t="s">
        <v>556</v>
      </c>
      <c r="D32" s="67">
        <f t="shared" si="1"/>
        <v>3.01056643896387</v>
      </c>
      <c r="E32" s="67">
        <f t="shared" si="2"/>
        <v>1.7857422278879467</v>
      </c>
      <c r="F32" s="67">
        <f t="shared" si="3"/>
        <v>64.46372951515417</v>
      </c>
      <c r="G32" s="67">
        <f t="shared" si="4"/>
        <v>30.739961817994004</v>
      </c>
    </row>
    <row r="33" spans="1:7" ht="11.25" customHeight="1">
      <c r="A33" s="62">
        <v>2001</v>
      </c>
      <c r="B33" s="75">
        <v>100</v>
      </c>
      <c r="C33" s="67" t="s">
        <v>556</v>
      </c>
      <c r="D33" s="67">
        <f t="shared" si="1"/>
        <v>0.01625487477024328</v>
      </c>
      <c r="E33" s="67">
        <f t="shared" si="2"/>
        <v>1.5832329230370135</v>
      </c>
      <c r="F33" s="67">
        <f t="shared" si="3"/>
        <v>67.31494953181422</v>
      </c>
      <c r="G33" s="67">
        <f t="shared" si="4"/>
        <v>31.085562670378543</v>
      </c>
    </row>
    <row r="34" spans="1:7" ht="11.25" customHeight="1">
      <c r="A34" s="62">
        <v>2002</v>
      </c>
      <c r="B34" s="75">
        <v>100</v>
      </c>
      <c r="C34" s="67" t="s">
        <v>556</v>
      </c>
      <c r="D34" s="67">
        <v>0.08794340985316978</v>
      </c>
      <c r="E34" s="67">
        <v>0.9885220727612335</v>
      </c>
      <c r="F34" s="67">
        <v>66.621800420773</v>
      </c>
      <c r="G34" s="67">
        <v>32.3017340966126</v>
      </c>
    </row>
    <row r="35" spans="1:7" ht="11.25" customHeight="1">
      <c r="A35" s="62">
        <v>2003</v>
      </c>
      <c r="B35" s="75">
        <v>100</v>
      </c>
      <c r="C35" s="67" t="s">
        <v>556</v>
      </c>
      <c r="D35" s="67">
        <v>0.0610001997120479</v>
      </c>
      <c r="E35" s="67">
        <v>0.9401138566136694</v>
      </c>
      <c r="F35" s="67">
        <v>62.351702273082665</v>
      </c>
      <c r="G35" s="67">
        <v>36.64718367059162</v>
      </c>
    </row>
    <row r="36" spans="1:7" ht="11.25" customHeight="1">
      <c r="A36" s="59"/>
      <c r="B36" s="75"/>
      <c r="C36" s="67"/>
      <c r="D36" s="67"/>
      <c r="E36" s="67"/>
      <c r="F36" s="67"/>
      <c r="G36" s="67"/>
    </row>
    <row r="37" spans="1:7" ht="11.25" customHeight="1">
      <c r="A37" s="66" t="s">
        <v>428</v>
      </c>
      <c r="B37" s="50"/>
      <c r="C37" s="46"/>
      <c r="D37" s="46"/>
      <c r="E37" s="46"/>
      <c r="F37" s="46"/>
      <c r="G37" s="46"/>
    </row>
    <row r="38" ht="11.25" customHeight="1">
      <c r="A38" s="48"/>
    </row>
    <row r="39" spans="1:9" ht="11.25" customHeight="1">
      <c r="A39" s="62">
        <v>1990</v>
      </c>
      <c r="B39" s="68" t="s">
        <v>544</v>
      </c>
      <c r="C39" s="68" t="s">
        <v>544</v>
      </c>
      <c r="D39" s="68" t="s">
        <v>544</v>
      </c>
      <c r="E39" s="68" t="s">
        <v>544</v>
      </c>
      <c r="F39" s="68" t="s">
        <v>544</v>
      </c>
      <c r="G39" s="68" t="s">
        <v>544</v>
      </c>
      <c r="H39" s="68"/>
      <c r="I39" s="68"/>
    </row>
    <row r="40" spans="1:7" ht="11.25" customHeight="1">
      <c r="A40" s="62">
        <v>1995</v>
      </c>
      <c r="B40" s="67">
        <f>SUM(B14/$B$13*100)</f>
        <v>38.4006075752267</v>
      </c>
      <c r="C40" s="67">
        <f>SUM(C14/$C$13*100)</f>
        <v>4.515628458726188</v>
      </c>
      <c r="D40" s="67">
        <f>SUM(D14/$D$13*100)</f>
        <v>16.07775340946319</v>
      </c>
      <c r="E40" s="67">
        <f>SUM(E14/$E$13*100)</f>
        <v>335.7629860865034</v>
      </c>
      <c r="F40" s="81">
        <f>SUM(F14/$F$13*100)</f>
        <v>662.611015621187</v>
      </c>
      <c r="G40" s="67">
        <f>SUM(G14/$G$13*100)</f>
        <v>75.15514529735987</v>
      </c>
    </row>
    <row r="41" spans="1:7" ht="11.25" customHeight="1">
      <c r="A41" s="62">
        <v>1996</v>
      </c>
      <c r="B41" s="67">
        <f aca="true" t="shared" si="5" ref="B41:B48">SUM(B15/$B$13*100)</f>
        <v>44.96373629393042</v>
      </c>
      <c r="C41" s="67">
        <f>SUM(C15/$C$13*100)</f>
        <v>2.5367341350779293</v>
      </c>
      <c r="D41" s="67">
        <f aca="true" t="shared" si="6" ref="D41:D46">SUM(D15/$D$13*100)</f>
        <v>13.776540304207426</v>
      </c>
      <c r="E41" s="67">
        <f aca="true" t="shared" si="7" ref="E41:E46">SUM(E15/$E$13*100)</f>
        <v>138.6785694632621</v>
      </c>
      <c r="F41" s="81">
        <f aca="true" t="shared" si="8" ref="F41:F46">SUM(F15/$F$13*100)</f>
        <v>1144.0712132895217</v>
      </c>
      <c r="G41" s="67">
        <f aca="true" t="shared" si="9" ref="G41:G46">SUM(G15/$G$13*100)</f>
        <v>91.8473834578042</v>
      </c>
    </row>
    <row r="42" spans="1:7" ht="11.25" customHeight="1">
      <c r="A42" s="62">
        <v>1997</v>
      </c>
      <c r="B42" s="67">
        <f t="shared" si="5"/>
        <v>40.10772319778514</v>
      </c>
      <c r="C42" s="67">
        <f>SUM(C16/$C$13*100)</f>
        <v>4.243246103521262</v>
      </c>
      <c r="D42" s="67">
        <f t="shared" si="6"/>
        <v>7.187449413581691</v>
      </c>
      <c r="E42" s="67">
        <f t="shared" si="7"/>
        <v>85.06404752475247</v>
      </c>
      <c r="F42" s="81">
        <f t="shared" si="8"/>
        <v>1152.9124527199708</v>
      </c>
      <c r="G42" s="67">
        <f t="shared" si="9"/>
        <v>100.91325064897117</v>
      </c>
    </row>
    <row r="43" spans="1:7" ht="11.25" customHeight="1">
      <c r="A43" s="62">
        <v>1998</v>
      </c>
      <c r="B43" s="67">
        <v>174.322</v>
      </c>
      <c r="C43" s="67">
        <f>SUM(C17/$C$13*100)</f>
        <v>3.922224360207812</v>
      </c>
      <c r="D43" s="67">
        <f t="shared" si="6"/>
        <v>3.567087630458183</v>
      </c>
      <c r="E43" s="67">
        <f t="shared" si="7"/>
        <v>72.61271188118813</v>
      </c>
      <c r="F43" s="81">
        <f t="shared" si="8"/>
        <v>1164.6273643563343</v>
      </c>
      <c r="G43" s="67">
        <f t="shared" si="9"/>
        <v>91.62045334716277</v>
      </c>
    </row>
    <row r="44" spans="1:7" ht="11.25" customHeight="1">
      <c r="A44" s="62">
        <v>1999</v>
      </c>
      <c r="B44" s="67">
        <f t="shared" si="5"/>
        <v>33.57798676984758</v>
      </c>
      <c r="C44" s="67">
        <f>SUM(C18/$C$13*100)</f>
        <v>2.266644217817972</v>
      </c>
      <c r="D44" s="67">
        <f t="shared" si="6"/>
        <v>2.451222941919783</v>
      </c>
      <c r="E44" s="67">
        <f t="shared" si="7"/>
        <v>70.87817923918708</v>
      </c>
      <c r="F44" s="81">
        <f t="shared" si="8"/>
        <v>1077.5710995023</v>
      </c>
      <c r="G44" s="67">
        <f t="shared" si="9"/>
        <v>91.50505122499109</v>
      </c>
    </row>
    <row r="45" spans="1:7" ht="11.25" customHeight="1">
      <c r="A45" s="62">
        <v>2000</v>
      </c>
      <c r="B45" s="67">
        <f t="shared" si="5"/>
        <v>32.43331277042639</v>
      </c>
      <c r="C45" s="67" t="s">
        <v>556</v>
      </c>
      <c r="D45" s="67">
        <f t="shared" si="6"/>
        <v>1.2275636542331632</v>
      </c>
      <c r="E45" s="67">
        <f t="shared" si="7"/>
        <v>40.537144555643565</v>
      </c>
      <c r="F45" s="81">
        <f t="shared" si="8"/>
        <v>1025.2570286966047</v>
      </c>
      <c r="G45" s="67">
        <f t="shared" si="9"/>
        <v>107.76589354031867</v>
      </c>
    </row>
    <row r="46" spans="1:7" ht="11.25" customHeight="1">
      <c r="A46" s="62">
        <v>2001</v>
      </c>
      <c r="B46" s="67">
        <f t="shared" si="5"/>
        <v>30.747865285260318</v>
      </c>
      <c r="C46" s="67" t="s">
        <v>556</v>
      </c>
      <c r="D46" s="67">
        <f t="shared" si="6"/>
        <v>0.0062835213179201575</v>
      </c>
      <c r="E46" s="67">
        <f t="shared" si="7"/>
        <v>34.072410297029705</v>
      </c>
      <c r="F46" s="81">
        <f t="shared" si="8"/>
        <v>1014.9683773932093</v>
      </c>
      <c r="G46" s="67">
        <f t="shared" si="9"/>
        <v>103.31429172856667</v>
      </c>
    </row>
    <row r="47" spans="1:7" ht="11.25" customHeight="1">
      <c r="A47" s="62">
        <v>2002</v>
      </c>
      <c r="B47" s="67">
        <f t="shared" si="5"/>
        <v>34.71740363057642</v>
      </c>
      <c r="C47" s="67" t="s">
        <v>556</v>
      </c>
      <c r="D47" s="67">
        <v>0.038384424579959754</v>
      </c>
      <c r="E47" s="67">
        <v>24.02020362063575</v>
      </c>
      <c r="F47" s="81">
        <v>1134.1999428462943</v>
      </c>
      <c r="G47" s="67">
        <v>121.21595200624586</v>
      </c>
    </row>
    <row r="48" spans="1:7" ht="11.25" customHeight="1">
      <c r="A48" s="62">
        <v>2003</v>
      </c>
      <c r="B48" s="67">
        <f t="shared" si="5"/>
        <v>39.96768105890526</v>
      </c>
      <c r="C48" s="67" t="s">
        <v>556</v>
      </c>
      <c r="D48" s="67">
        <v>0.030651003884494783</v>
      </c>
      <c r="E48" s="67">
        <v>26.298590932777486</v>
      </c>
      <c r="F48" s="81">
        <v>1222.0339827090177</v>
      </c>
      <c r="G48" s="67">
        <v>158.3201731389621</v>
      </c>
    </row>
    <row r="49" spans="1:7" ht="11.25" customHeight="1">
      <c r="A49" s="59"/>
      <c r="B49" s="67"/>
      <c r="C49" s="67"/>
      <c r="D49" s="67"/>
      <c r="E49" s="67"/>
      <c r="F49" s="82"/>
      <c r="G49" s="67"/>
    </row>
    <row r="50" spans="1:7" ht="11.25" customHeight="1">
      <c r="A50" s="66" t="s">
        <v>430</v>
      </c>
      <c r="B50" s="50"/>
      <c r="C50" s="46"/>
      <c r="D50" s="46"/>
      <c r="E50" s="46"/>
      <c r="F50" s="46"/>
      <c r="G50" s="46"/>
    </row>
    <row r="51" ht="11.25" customHeight="1">
      <c r="A51" s="48"/>
    </row>
    <row r="52" spans="1:7" ht="11.25" customHeight="1">
      <c r="A52" s="62">
        <v>1990</v>
      </c>
      <c r="B52" s="68" t="s">
        <v>544</v>
      </c>
      <c r="C52" s="68" t="s">
        <v>544</v>
      </c>
      <c r="D52" s="68" t="s">
        <v>544</v>
      </c>
      <c r="E52" s="68" t="s">
        <v>544</v>
      </c>
      <c r="F52" s="68" t="s">
        <v>544</v>
      </c>
      <c r="G52" s="68" t="s">
        <v>544</v>
      </c>
    </row>
    <row r="53" spans="1:7" ht="11.25" customHeight="1">
      <c r="A53" s="62">
        <v>1995</v>
      </c>
      <c r="B53" s="83">
        <v>-14.042617781587182</v>
      </c>
      <c r="C53" s="86">
        <v>-88.9433587279152</v>
      </c>
      <c r="D53" s="86">
        <v>-43.68305621311476</v>
      </c>
      <c r="E53" s="70">
        <v>24.196062124132638</v>
      </c>
      <c r="F53" s="70">
        <v>72.2889284019775</v>
      </c>
      <c r="G53" s="70">
        <v>-2.0681800057682693</v>
      </c>
    </row>
    <row r="54" spans="1:7" ht="11.25" customHeight="1">
      <c r="A54" s="62">
        <v>1996</v>
      </c>
      <c r="B54" s="70">
        <v>17.091210616515795</v>
      </c>
      <c r="C54" s="86">
        <v>-43.823231732543476</v>
      </c>
      <c r="D54" s="86">
        <v>-14.31302649474209</v>
      </c>
      <c r="E54" s="70">
        <v>-58.69748149442118</v>
      </c>
      <c r="F54" s="70">
        <v>72.66106151540112</v>
      </c>
      <c r="G54" s="70">
        <v>22.21037308144318</v>
      </c>
    </row>
    <row r="55" spans="1:7" ht="11.25" customHeight="1">
      <c r="A55" s="62">
        <v>1997</v>
      </c>
      <c r="B55" s="83">
        <v>-10.799843376896547</v>
      </c>
      <c r="C55" s="70">
        <v>67.2720071388525</v>
      </c>
      <c r="D55" s="86">
        <v>-47.82834256735266</v>
      </c>
      <c r="E55" s="70">
        <v>-38.66100014300542</v>
      </c>
      <c r="F55" s="70">
        <v>0.7727875090072729</v>
      </c>
      <c r="G55" s="70">
        <v>9.870577527482794</v>
      </c>
    </row>
    <row r="56" spans="1:7" ht="11.25" customHeight="1">
      <c r="A56" s="62">
        <v>1998</v>
      </c>
      <c r="B56" s="83">
        <v>-9.233309276209681</v>
      </c>
      <c r="C56" s="86">
        <v>-7.5654754751804205</v>
      </c>
      <c r="D56" s="86">
        <v>-50.37060540951187</v>
      </c>
      <c r="E56" s="70">
        <v>-14.637600732484756</v>
      </c>
      <c r="F56" s="70">
        <v>1.0161145895098542</v>
      </c>
      <c r="G56" s="70">
        <v>-9.208698800253273</v>
      </c>
    </row>
    <row r="57" spans="1:7" ht="11.25" customHeight="1">
      <c r="A57" s="62">
        <v>1999</v>
      </c>
      <c r="B57" s="83">
        <v>-7.764067477968027</v>
      </c>
      <c r="C57" s="86">
        <v>-42.21023557923449</v>
      </c>
      <c r="D57" s="86">
        <v>-31.282233691440595</v>
      </c>
      <c r="E57" s="70">
        <v>-2.3887451619203546</v>
      </c>
      <c r="F57" s="70">
        <v>-7.475031715586439</v>
      </c>
      <c r="G57" s="70">
        <v>-0.1259567246785167</v>
      </c>
    </row>
    <row r="58" spans="1:7" ht="11.25" customHeight="1">
      <c r="A58" s="62">
        <v>2000</v>
      </c>
      <c r="B58" s="83">
        <v>-3.40900128190259</v>
      </c>
      <c r="C58" s="70" t="s">
        <v>556</v>
      </c>
      <c r="D58" s="70">
        <v>-49.92035880376745</v>
      </c>
      <c r="E58" s="70">
        <v>-42.80729980542246</v>
      </c>
      <c r="F58" s="70">
        <v>-4.854813833616902</v>
      </c>
      <c r="G58" s="70">
        <v>17.770431356128853</v>
      </c>
    </row>
    <row r="59" spans="1:7" ht="11.25" customHeight="1">
      <c r="A59" s="62">
        <v>2001</v>
      </c>
      <c r="B59" s="83">
        <v>-5.196655355856578</v>
      </c>
      <c r="C59" s="70" t="s">
        <v>556</v>
      </c>
      <c r="D59" s="70">
        <v>-99.48813071352741</v>
      </c>
      <c r="E59" s="70">
        <v>-15.947680403931756</v>
      </c>
      <c r="F59" s="70">
        <v>-1.003519216686101</v>
      </c>
      <c r="G59" s="70">
        <v>-4.130807684609877</v>
      </c>
    </row>
    <row r="60" spans="1:7" ht="11.25" customHeight="1">
      <c r="A60" s="62">
        <v>2002</v>
      </c>
      <c r="B60" s="70">
        <v>12.90996402023066</v>
      </c>
      <c r="C60" s="70" t="s">
        <v>556</v>
      </c>
      <c r="D60" s="70">
        <v>510.8744227618055</v>
      </c>
      <c r="E60" s="70">
        <v>-29.502481887142167</v>
      </c>
      <c r="F60" s="70">
        <v>11.747318252349174</v>
      </c>
      <c r="G60" s="70">
        <v>17.327380344155557</v>
      </c>
    </row>
    <row r="61" spans="1:7" ht="11.25" customHeight="1">
      <c r="A61" s="62">
        <v>2003</v>
      </c>
      <c r="B61" s="70">
        <v>15.122897680357639</v>
      </c>
      <c r="C61" s="70" t="s">
        <v>556</v>
      </c>
      <c r="D61" s="70">
        <v>-20.14728833398361</v>
      </c>
      <c r="E61" s="70">
        <v>9.485295579194727</v>
      </c>
      <c r="F61" s="70">
        <v>7.744140741384825</v>
      </c>
      <c r="G61" s="70">
        <v>30.61001503399845</v>
      </c>
    </row>
  </sheetData>
  <mergeCells count="3">
    <mergeCell ref="A7:A9"/>
    <mergeCell ref="F8:F9"/>
    <mergeCell ref="G8:G9"/>
  </mergeCells>
  <printOptions/>
  <pageMargins left="0.75" right="0.75" top="1" bottom="1" header="0.4921259845" footer="0.4921259845"/>
  <pageSetup horizontalDpi="600" verticalDpi="600" orientation="portrait" paperSize="9" r:id="rId2"/>
  <headerFooter alignWithMargins="0">
    <oddHeader>&amp;C&amp;9- 15 -</oddHeader>
  </headerFooter>
  <drawing r:id="rId1"/>
</worksheet>
</file>

<file path=xl/worksheets/sheet13.xml><?xml version="1.0" encoding="utf-8"?>
<worksheet xmlns="http://schemas.openxmlformats.org/spreadsheetml/2006/main" xmlns:r="http://schemas.openxmlformats.org/officeDocument/2006/relationships">
  <dimension ref="A1:J63"/>
  <sheetViews>
    <sheetView workbookViewId="0" topLeftCell="A1">
      <selection activeCell="AC66" sqref="AC66"/>
    </sheetView>
  </sheetViews>
  <sheetFormatPr defaultColWidth="11.421875" defaultRowHeight="11.25" customHeight="1"/>
  <cols>
    <col min="1" max="1" width="8.7109375" style="48" customWidth="1"/>
    <col min="2" max="2" width="13.140625" style="47" customWidth="1"/>
    <col min="3" max="3" width="9.140625" style="47" customWidth="1"/>
    <col min="4" max="4" width="8.7109375" style="76" customWidth="1"/>
    <col min="5" max="5" width="8.57421875" style="47" customWidth="1"/>
    <col min="6" max="6" width="9.57421875" style="47" customWidth="1"/>
    <col min="7" max="7" width="10.8515625" style="47" customWidth="1"/>
    <col min="8" max="8" width="8.8515625" style="47" customWidth="1"/>
    <col min="9" max="9" width="9.421875" style="47" customWidth="1"/>
    <col min="10" max="16384" width="11.421875" style="47" customWidth="1"/>
  </cols>
  <sheetData>
    <row r="1" spans="1:9" ht="11.25">
      <c r="A1" s="45"/>
      <c r="B1" s="46"/>
      <c r="C1" s="46"/>
      <c r="E1" s="46"/>
      <c r="F1" s="46"/>
      <c r="G1" s="46"/>
      <c r="H1" s="46"/>
      <c r="I1" s="46"/>
    </row>
    <row r="2" spans="1:9" ht="11.25">
      <c r="A2" s="45"/>
      <c r="B2" s="46"/>
      <c r="C2" s="46"/>
      <c r="E2" s="46"/>
      <c r="F2" s="46"/>
      <c r="G2" s="46"/>
      <c r="H2" s="46"/>
      <c r="I2" s="46"/>
    </row>
    <row r="4" spans="1:9" ht="12.75">
      <c r="A4" s="49" t="s">
        <v>344</v>
      </c>
      <c r="B4" s="46"/>
      <c r="C4" s="50"/>
      <c r="D4" s="46"/>
      <c r="E4" s="46"/>
      <c r="F4" s="46"/>
      <c r="G4" s="46"/>
      <c r="H4" s="46"/>
      <c r="I4" s="46"/>
    </row>
    <row r="5" spans="3:7" ht="12.75">
      <c r="C5" s="77"/>
      <c r="E5" s="46"/>
      <c r="F5" s="46"/>
      <c r="G5" s="46"/>
    </row>
    <row r="6" ht="11.25">
      <c r="I6" s="60"/>
    </row>
    <row r="7" spans="1:9" ht="10.5" customHeight="1">
      <c r="A7" s="1416" t="s">
        <v>547</v>
      </c>
      <c r="B7" s="53" t="s">
        <v>557</v>
      </c>
      <c r="C7" s="54" t="s">
        <v>537</v>
      </c>
      <c r="D7" s="54"/>
      <c r="E7" s="53" t="s">
        <v>558</v>
      </c>
      <c r="F7" s="53" t="s">
        <v>558</v>
      </c>
      <c r="G7" s="53" t="s">
        <v>559</v>
      </c>
      <c r="H7" s="53" t="s">
        <v>560</v>
      </c>
      <c r="I7" s="54" t="s">
        <v>561</v>
      </c>
    </row>
    <row r="8" spans="1:9" ht="10.5" customHeight="1">
      <c r="A8" s="1417"/>
      <c r="B8" s="79" t="s">
        <v>562</v>
      </c>
      <c r="C8" s="53" t="s">
        <v>563</v>
      </c>
      <c r="D8" s="87" t="s">
        <v>564</v>
      </c>
      <c r="E8" s="79" t="s">
        <v>565</v>
      </c>
      <c r="F8" s="79" t="s">
        <v>565</v>
      </c>
      <c r="G8" s="79" t="s">
        <v>566</v>
      </c>
      <c r="H8" s="79" t="s">
        <v>567</v>
      </c>
      <c r="I8" s="88" t="s">
        <v>568</v>
      </c>
    </row>
    <row r="9" spans="1:9" ht="10.5" customHeight="1">
      <c r="A9" s="1418"/>
      <c r="B9" s="56" t="s">
        <v>538</v>
      </c>
      <c r="C9" s="56" t="s">
        <v>569</v>
      </c>
      <c r="D9" s="89" t="s">
        <v>569</v>
      </c>
      <c r="E9" s="56" t="s">
        <v>570</v>
      </c>
      <c r="F9" s="56" t="s">
        <v>571</v>
      </c>
      <c r="G9" s="56" t="s">
        <v>572</v>
      </c>
      <c r="H9" s="56" t="s">
        <v>573</v>
      </c>
      <c r="I9" s="90" t="s">
        <v>574</v>
      </c>
    </row>
    <row r="10" spans="1:9" ht="10.5" customHeight="1">
      <c r="A10" s="59"/>
      <c r="B10" s="60"/>
      <c r="I10" s="60"/>
    </row>
    <row r="11" spans="1:9" ht="10.5" customHeight="1">
      <c r="A11" s="61" t="s">
        <v>541</v>
      </c>
      <c r="B11" s="50"/>
      <c r="C11" s="46"/>
      <c r="D11" s="46"/>
      <c r="E11" s="46"/>
      <c r="F11" s="46"/>
      <c r="G11" s="46"/>
      <c r="H11" s="61"/>
      <c r="I11" s="50"/>
    </row>
    <row r="12" spans="1:2" ht="10.5" customHeight="1">
      <c r="A12" s="59"/>
      <c r="B12" s="60"/>
    </row>
    <row r="13" spans="1:9" ht="10.5" customHeight="1">
      <c r="A13" s="62">
        <v>1990</v>
      </c>
      <c r="B13" s="63">
        <v>354526</v>
      </c>
      <c r="C13" s="64">
        <v>144458</v>
      </c>
      <c r="D13" s="74">
        <v>210068</v>
      </c>
      <c r="E13" s="64">
        <v>124316</v>
      </c>
      <c r="F13" s="64">
        <v>88853</v>
      </c>
      <c r="G13" s="64">
        <v>10917</v>
      </c>
      <c r="H13" s="91">
        <v>216</v>
      </c>
      <c r="I13" s="64">
        <v>307930</v>
      </c>
    </row>
    <row r="14" spans="1:9" ht="10.5" customHeight="1">
      <c r="A14" s="62">
        <v>1995</v>
      </c>
      <c r="B14" s="64">
        <v>225967.39148364204</v>
      </c>
      <c r="C14" s="64">
        <v>83974.72195387003</v>
      </c>
      <c r="D14" s="74">
        <v>141992.669529772</v>
      </c>
      <c r="E14" s="64">
        <v>44310.726351581</v>
      </c>
      <c r="F14" s="64">
        <v>34717.32136</v>
      </c>
      <c r="G14" s="64">
        <v>7266.281700933244</v>
      </c>
      <c r="H14" s="91">
        <v>6236.5594</v>
      </c>
      <c r="I14" s="64">
        <v>202871.1453911278</v>
      </c>
    </row>
    <row r="15" spans="1:9" ht="10.5" customHeight="1">
      <c r="A15" s="62">
        <v>1996</v>
      </c>
      <c r="B15" s="64">
        <v>234938.02452746674</v>
      </c>
      <c r="C15" s="64">
        <v>100451.67357846677</v>
      </c>
      <c r="D15" s="74">
        <v>134486.35094899999</v>
      </c>
      <c r="E15" s="64">
        <v>53901.19107145798</v>
      </c>
      <c r="F15" s="64">
        <v>41269.4534426</v>
      </c>
      <c r="G15" s="64">
        <v>6490.952057008783</v>
      </c>
      <c r="H15" s="91">
        <v>6202.097879999999</v>
      </c>
      <c r="I15" s="64">
        <v>209613.23696160002</v>
      </c>
    </row>
    <row r="16" spans="1:10" ht="10.5" customHeight="1">
      <c r="A16" s="62">
        <v>1997</v>
      </c>
      <c r="B16" s="64">
        <v>227330.25764714117</v>
      </c>
      <c r="C16" s="64">
        <v>96802.69158964115</v>
      </c>
      <c r="D16" s="64">
        <v>130527.56605750001</v>
      </c>
      <c r="E16" s="64">
        <v>46197.15408391594</v>
      </c>
      <c r="F16" s="64">
        <v>36518.11410600001</v>
      </c>
      <c r="G16" s="64">
        <v>7592.947870725218</v>
      </c>
      <c r="H16" s="91">
        <v>6278.189804</v>
      </c>
      <c r="I16" s="64">
        <v>203620.5113865</v>
      </c>
      <c r="J16" s="64"/>
    </row>
    <row r="17" spans="1:9" ht="10.5" customHeight="1">
      <c r="A17" s="62">
        <v>1998</v>
      </c>
      <c r="B17" s="64">
        <v>227213.83013543847</v>
      </c>
      <c r="C17" s="64">
        <v>93615.78339663846</v>
      </c>
      <c r="D17" s="64">
        <v>133598.0467388</v>
      </c>
      <c r="E17" s="64">
        <v>41836.70863218716</v>
      </c>
      <c r="F17" s="64">
        <v>32885.682980000005</v>
      </c>
      <c r="G17" s="64">
        <v>6800.370421451291</v>
      </c>
      <c r="H17" s="91">
        <v>6351.385184</v>
      </c>
      <c r="I17" s="64">
        <v>204593.38087780002</v>
      </c>
    </row>
    <row r="18" spans="1:9" ht="10.5" customHeight="1">
      <c r="A18" s="62">
        <v>1999</v>
      </c>
      <c r="B18" s="64">
        <v>227872.3067932314</v>
      </c>
      <c r="C18" s="64">
        <v>92436.13842323139</v>
      </c>
      <c r="D18" s="64">
        <v>135436.16837000003</v>
      </c>
      <c r="E18" s="64">
        <v>38211.18675081738</v>
      </c>
      <c r="F18" s="64">
        <v>30384.44512</v>
      </c>
      <c r="G18" s="64">
        <v>6888.262376748508</v>
      </c>
      <c r="H18" s="91">
        <v>7190.22699</v>
      </c>
      <c r="I18" s="64">
        <v>205966.6193274265</v>
      </c>
    </row>
    <row r="19" spans="1:9" ht="10.5" customHeight="1">
      <c r="A19" s="62">
        <v>2000</v>
      </c>
      <c r="B19" s="64">
        <v>224078.31952045998</v>
      </c>
      <c r="C19" s="64">
        <v>92368.97659545999</v>
      </c>
      <c r="D19" s="64">
        <v>131709.342925</v>
      </c>
      <c r="E19" s="64">
        <v>37278.470646758804</v>
      </c>
      <c r="F19" s="64">
        <v>29696.750310999996</v>
      </c>
      <c r="G19" s="64">
        <v>6283.684734583999</v>
      </c>
      <c r="H19" s="91">
        <v>5511.167976</v>
      </c>
      <c r="I19" s="64">
        <v>204701.74647411716</v>
      </c>
    </row>
    <row r="20" spans="1:9" ht="10.5" customHeight="1">
      <c r="A20" s="62">
        <v>2001</v>
      </c>
      <c r="B20" s="64">
        <v>229823.95208430543</v>
      </c>
      <c r="C20" s="64">
        <v>95526.80564710542</v>
      </c>
      <c r="D20" s="64">
        <v>134297.14643720002</v>
      </c>
      <c r="E20" s="64">
        <v>36080.98844674276</v>
      </c>
      <c r="F20" s="64">
        <v>29552.089200000002</v>
      </c>
      <c r="G20" s="64">
        <v>5217.391853848933</v>
      </c>
      <c r="H20" s="91">
        <v>4780.907264200001</v>
      </c>
      <c r="I20" s="64">
        <v>213296.75371951368</v>
      </c>
    </row>
    <row r="21" spans="1:9" ht="10.5" customHeight="1">
      <c r="A21" s="62">
        <v>2002</v>
      </c>
      <c r="B21" s="64">
        <v>240783.56735684816</v>
      </c>
      <c r="C21" s="64">
        <v>103916.78000440814</v>
      </c>
      <c r="D21" s="64">
        <v>136866.78735244</v>
      </c>
      <c r="E21" s="64">
        <v>41907.8148828677</v>
      </c>
      <c r="F21" s="64">
        <v>29896.596800000003</v>
      </c>
      <c r="G21" s="64">
        <v>4722.171455468407</v>
      </c>
      <c r="H21" s="91">
        <v>5002.962150552</v>
      </c>
      <c r="I21" s="64">
        <v>219047.21566796</v>
      </c>
    </row>
    <row r="22" spans="1:9" ht="10.5" customHeight="1">
      <c r="A22" s="62">
        <v>2003</v>
      </c>
      <c r="B22" s="64">
        <v>242772.21430505975</v>
      </c>
      <c r="C22" s="64">
        <v>109394.60714545971</v>
      </c>
      <c r="D22" s="64">
        <v>133377.60715960004</v>
      </c>
      <c r="E22" s="64">
        <v>49579.63837843914</v>
      </c>
      <c r="F22" s="64">
        <v>32099.393600000003</v>
      </c>
      <c r="G22" s="64">
        <v>4102.153182208282</v>
      </c>
      <c r="H22" s="91">
        <v>4654.184985</v>
      </c>
      <c r="I22" s="64">
        <v>216535.6315594123</v>
      </c>
    </row>
    <row r="23" spans="1:9" ht="10.5" customHeight="1">
      <c r="A23" s="59"/>
      <c r="B23" s="64"/>
      <c r="C23" s="64"/>
      <c r="D23" s="64"/>
      <c r="E23" s="64"/>
      <c r="F23" s="64"/>
      <c r="G23" s="64"/>
      <c r="H23" s="91"/>
      <c r="I23" s="64"/>
    </row>
    <row r="24" spans="1:9" ht="10.5" customHeight="1">
      <c r="A24" s="66" t="s">
        <v>543</v>
      </c>
      <c r="B24" s="50"/>
      <c r="C24" s="46"/>
      <c r="D24" s="46"/>
      <c r="E24" s="46"/>
      <c r="F24" s="46"/>
      <c r="G24" s="46"/>
      <c r="H24" s="61"/>
      <c r="I24" s="50"/>
    </row>
    <row r="25" spans="1:8" ht="10.5" customHeight="1">
      <c r="A25" s="59"/>
      <c r="H25" s="92"/>
    </row>
    <row r="26" spans="1:10" ht="10.5" customHeight="1">
      <c r="A26" s="62">
        <v>1990</v>
      </c>
      <c r="B26" s="64">
        <v>100</v>
      </c>
      <c r="C26" s="67">
        <f>SUM(C13/B13*100)</f>
        <v>40.74679995261278</v>
      </c>
      <c r="D26" s="93">
        <f>SUM(D13/B13*100)</f>
        <v>59.25320004738721</v>
      </c>
      <c r="E26" s="94" t="s">
        <v>575</v>
      </c>
      <c r="F26" s="95" t="s">
        <v>576</v>
      </c>
      <c r="G26" s="95" t="s">
        <v>577</v>
      </c>
      <c r="H26" s="95" t="s">
        <v>578</v>
      </c>
      <c r="I26" s="95" t="s">
        <v>578</v>
      </c>
      <c r="J26" s="67"/>
    </row>
    <row r="27" spans="1:10" ht="10.5" customHeight="1">
      <c r="A27" s="62">
        <v>1995</v>
      </c>
      <c r="B27" s="64">
        <v>100</v>
      </c>
      <c r="C27" s="67">
        <f aca="true" t="shared" si="0" ref="C27:C33">SUM(C14/B14*100)</f>
        <v>37.16231859938473</v>
      </c>
      <c r="D27" s="93">
        <f aca="true" t="shared" si="1" ref="D27:D33">SUM(D14/B14*100)</f>
        <v>62.83768140061527</v>
      </c>
      <c r="E27" s="94" t="s">
        <v>575</v>
      </c>
      <c r="F27" s="95" t="s">
        <v>576</v>
      </c>
      <c r="G27" s="95" t="s">
        <v>577</v>
      </c>
      <c r="H27" s="95" t="s">
        <v>578</v>
      </c>
      <c r="I27" s="95" t="s">
        <v>578</v>
      </c>
      <c r="J27" s="67"/>
    </row>
    <row r="28" spans="1:10" ht="10.5" customHeight="1">
      <c r="A28" s="62">
        <v>1996</v>
      </c>
      <c r="B28" s="64">
        <v>100</v>
      </c>
      <c r="C28" s="67">
        <f t="shared" si="0"/>
        <v>42.75666903239961</v>
      </c>
      <c r="D28" s="93">
        <f t="shared" si="1"/>
        <v>57.24333096760039</v>
      </c>
      <c r="E28" s="94" t="s">
        <v>575</v>
      </c>
      <c r="F28" s="95" t="s">
        <v>576</v>
      </c>
      <c r="G28" s="95" t="s">
        <v>577</v>
      </c>
      <c r="H28" s="95" t="s">
        <v>578</v>
      </c>
      <c r="I28" s="95" t="s">
        <v>578</v>
      </c>
      <c r="J28" s="67"/>
    </row>
    <row r="29" spans="1:10" ht="10.5" customHeight="1">
      <c r="A29" s="62">
        <v>1997</v>
      </c>
      <c r="B29" s="64">
        <v>100</v>
      </c>
      <c r="C29" s="67">
        <f t="shared" si="0"/>
        <v>42.582405259882705</v>
      </c>
      <c r="D29" s="93">
        <f t="shared" si="1"/>
        <v>57.41759474011728</v>
      </c>
      <c r="E29" s="94" t="s">
        <v>575</v>
      </c>
      <c r="F29" s="95" t="s">
        <v>576</v>
      </c>
      <c r="G29" s="95" t="s">
        <v>577</v>
      </c>
      <c r="H29" s="95" t="s">
        <v>578</v>
      </c>
      <c r="I29" s="95" t="s">
        <v>578</v>
      </c>
      <c r="J29" s="67"/>
    </row>
    <row r="30" spans="1:10" ht="10.5" customHeight="1">
      <c r="A30" s="62">
        <v>1998</v>
      </c>
      <c r="B30" s="64">
        <v>100</v>
      </c>
      <c r="C30" s="67">
        <f t="shared" si="0"/>
        <v>41.20162198790259</v>
      </c>
      <c r="D30" s="93">
        <f t="shared" si="1"/>
        <v>58.79837801209741</v>
      </c>
      <c r="E30" s="94" t="s">
        <v>575</v>
      </c>
      <c r="F30" s="95" t="s">
        <v>576</v>
      </c>
      <c r="G30" s="95" t="s">
        <v>577</v>
      </c>
      <c r="H30" s="95" t="s">
        <v>578</v>
      </c>
      <c r="I30" s="95" t="s">
        <v>578</v>
      </c>
      <c r="J30" s="67"/>
    </row>
    <row r="31" spans="1:10" ht="10.5" customHeight="1">
      <c r="A31" s="62">
        <v>1999</v>
      </c>
      <c r="B31" s="64">
        <v>100</v>
      </c>
      <c r="C31" s="67">
        <f t="shared" si="0"/>
        <v>40.56488466020877</v>
      </c>
      <c r="D31" s="93">
        <f t="shared" si="1"/>
        <v>59.43511533979123</v>
      </c>
      <c r="E31" s="94" t="s">
        <v>575</v>
      </c>
      <c r="F31" s="95" t="s">
        <v>576</v>
      </c>
      <c r="G31" s="95" t="s">
        <v>577</v>
      </c>
      <c r="H31" s="95" t="s">
        <v>578</v>
      </c>
      <c r="I31" s="95" t="s">
        <v>578</v>
      </c>
      <c r="J31" s="67"/>
    </row>
    <row r="32" spans="1:10" ht="10.5" customHeight="1">
      <c r="A32" s="62">
        <v>2000</v>
      </c>
      <c r="B32" s="64">
        <v>100</v>
      </c>
      <c r="C32" s="67">
        <f t="shared" si="0"/>
        <v>41.221737468013295</v>
      </c>
      <c r="D32" s="93">
        <f t="shared" si="1"/>
        <v>58.77826253198671</v>
      </c>
      <c r="E32" s="94" t="s">
        <v>575</v>
      </c>
      <c r="F32" s="95" t="s">
        <v>576</v>
      </c>
      <c r="G32" s="95" t="s">
        <v>577</v>
      </c>
      <c r="H32" s="95" t="s">
        <v>578</v>
      </c>
      <c r="I32" s="95" t="s">
        <v>578</v>
      </c>
      <c r="J32" s="67"/>
    </row>
    <row r="33" spans="1:10" ht="10.5" customHeight="1">
      <c r="A33" s="62">
        <v>2001</v>
      </c>
      <c r="B33" s="64">
        <v>100</v>
      </c>
      <c r="C33" s="67">
        <f t="shared" si="0"/>
        <v>41.56520883953109</v>
      </c>
      <c r="D33" s="93">
        <f t="shared" si="1"/>
        <v>58.43479116046891</v>
      </c>
      <c r="E33" s="94" t="s">
        <v>575</v>
      </c>
      <c r="F33" s="95" t="s">
        <v>576</v>
      </c>
      <c r="G33" s="95" t="s">
        <v>577</v>
      </c>
      <c r="H33" s="95" t="s">
        <v>578</v>
      </c>
      <c r="I33" s="95" t="s">
        <v>578</v>
      </c>
      <c r="J33" s="67"/>
    </row>
    <row r="34" spans="1:9" ht="10.5" customHeight="1">
      <c r="A34" s="62">
        <v>2002</v>
      </c>
      <c r="B34" s="64">
        <v>100</v>
      </c>
      <c r="C34" s="67">
        <v>43.15775413793105</v>
      </c>
      <c r="D34" s="93">
        <v>56.84224586206894</v>
      </c>
      <c r="E34" s="94" t="s">
        <v>575</v>
      </c>
      <c r="F34" s="95" t="s">
        <v>576</v>
      </c>
      <c r="G34" s="95" t="s">
        <v>577</v>
      </c>
      <c r="H34" s="95" t="s">
        <v>578</v>
      </c>
      <c r="I34" s="95" t="s">
        <v>578</v>
      </c>
    </row>
    <row r="35" spans="1:9" ht="10.5" customHeight="1">
      <c r="A35" s="62">
        <v>2003</v>
      </c>
      <c r="B35" s="64">
        <v>100</v>
      </c>
      <c r="C35" s="67">
        <v>45.060596188325725</v>
      </c>
      <c r="D35" s="93">
        <v>54.93940381167428</v>
      </c>
      <c r="E35" s="94" t="s">
        <v>575</v>
      </c>
      <c r="F35" s="95" t="s">
        <v>576</v>
      </c>
      <c r="G35" s="95" t="s">
        <v>577</v>
      </c>
      <c r="H35" s="95" t="s">
        <v>578</v>
      </c>
      <c r="I35" s="95" t="s">
        <v>578</v>
      </c>
    </row>
    <row r="36" spans="1:9" ht="10.5" customHeight="1">
      <c r="A36" s="59"/>
      <c r="B36" s="64"/>
      <c r="C36" s="67"/>
      <c r="D36" s="93"/>
      <c r="E36" s="67"/>
      <c r="F36" s="67"/>
      <c r="G36" s="67"/>
      <c r="H36" s="67"/>
      <c r="I36" s="67"/>
    </row>
    <row r="37" spans="1:9" ht="10.5" customHeight="1">
      <c r="A37" s="61" t="s">
        <v>428</v>
      </c>
      <c r="B37" s="50"/>
      <c r="C37" s="46"/>
      <c r="D37" s="46"/>
      <c r="E37" s="46"/>
      <c r="F37" s="46"/>
      <c r="G37" s="46"/>
      <c r="H37" s="61"/>
      <c r="I37" s="50"/>
    </row>
    <row r="38" ht="10.5" customHeight="1">
      <c r="H38" s="92"/>
    </row>
    <row r="39" spans="1:9" ht="10.5" customHeight="1">
      <c r="A39" s="62">
        <v>1990</v>
      </c>
      <c r="B39" s="68" t="s">
        <v>544</v>
      </c>
      <c r="C39" s="68" t="s">
        <v>544</v>
      </c>
      <c r="D39" s="68" t="s">
        <v>544</v>
      </c>
      <c r="E39" s="68" t="s">
        <v>544</v>
      </c>
      <c r="F39" s="68" t="s">
        <v>544</v>
      </c>
      <c r="G39" s="68" t="s">
        <v>544</v>
      </c>
      <c r="H39" s="96" t="s">
        <v>544</v>
      </c>
      <c r="I39" s="68" t="s">
        <v>544</v>
      </c>
    </row>
    <row r="40" spans="1:9" ht="10.5" customHeight="1">
      <c r="A40" s="62">
        <v>1995</v>
      </c>
      <c r="B40" s="67">
        <f>SUM(B14/$B$13*100)</f>
        <v>63.73788988216437</v>
      </c>
      <c r="C40" s="67">
        <f>SUM(C14/$C$13*100)</f>
        <v>58.130890607560694</v>
      </c>
      <c r="D40" s="93">
        <f>SUM(D14/$D$13*100)</f>
        <v>67.59366944502352</v>
      </c>
      <c r="E40" s="67">
        <f>SUM(E14/$E$13*100)</f>
        <v>35.64362298624553</v>
      </c>
      <c r="F40" s="67">
        <f>SUM(F14/$F$13*100)</f>
        <v>39.07276215772118</v>
      </c>
      <c r="G40" s="67">
        <f>SUM(G14/$G$13*100)</f>
        <v>66.5593267466634</v>
      </c>
      <c r="H40" s="69">
        <f>SUM(H14/$H$13*100)</f>
        <v>2887.2960185185184</v>
      </c>
      <c r="I40" s="67">
        <f>SUM(I14/$I$13*100)</f>
        <v>65.88222823080824</v>
      </c>
    </row>
    <row r="41" spans="1:9" ht="10.5" customHeight="1">
      <c r="A41" s="62">
        <v>1996</v>
      </c>
      <c r="B41" s="67">
        <f aca="true" t="shared" si="2" ref="B41:B47">SUM(B15/$B$13*100)</f>
        <v>66.26820727604371</v>
      </c>
      <c r="C41" s="67">
        <f aca="true" t="shared" si="3" ref="C41:C47">SUM(C15/$C$13*100)</f>
        <v>69.53694054913315</v>
      </c>
      <c r="D41" s="93">
        <f aca="true" t="shared" si="4" ref="D41:D47">SUM(D15/$D$13*100)</f>
        <v>64.02038908781917</v>
      </c>
      <c r="E41" s="67">
        <f aca="true" t="shared" si="5" ref="E41:E47">SUM(E15/$E$13*100)</f>
        <v>43.35820897668681</v>
      </c>
      <c r="F41" s="67">
        <f aca="true" t="shared" si="6" ref="F41:F47">SUM(F15/$F$13*100)</f>
        <v>46.4468880539768</v>
      </c>
      <c r="G41" s="67">
        <f aca="true" t="shared" si="7" ref="G41:G47">SUM(G15/$G$13*100)</f>
        <v>59.457287322604955</v>
      </c>
      <c r="H41" s="69">
        <f aca="true" t="shared" si="8" ref="H41:H47">SUM(H15/$H$13*100)</f>
        <v>2871.341611111111</v>
      </c>
      <c r="I41" s="67">
        <f aca="true" t="shared" si="9" ref="I41:I47">SUM(I15/$I$13*100)</f>
        <v>68.07171661143767</v>
      </c>
    </row>
    <row r="42" spans="1:9" ht="10.5" customHeight="1">
      <c r="A42" s="62">
        <v>1997</v>
      </c>
      <c r="B42" s="67">
        <f t="shared" si="2"/>
        <v>64.12230912461743</v>
      </c>
      <c r="C42" s="67">
        <f t="shared" si="3"/>
        <v>67.01095930280161</v>
      </c>
      <c r="D42" s="93">
        <f t="shared" si="4"/>
        <v>62.135863652483955</v>
      </c>
      <c r="E42" s="67">
        <f t="shared" si="5"/>
        <v>37.16106863470184</v>
      </c>
      <c r="F42" s="67">
        <f t="shared" si="6"/>
        <v>41.09947228118354</v>
      </c>
      <c r="G42" s="67">
        <f t="shared" si="7"/>
        <v>69.55159724031527</v>
      </c>
      <c r="H42" s="69">
        <f t="shared" si="8"/>
        <v>2906.5693537037037</v>
      </c>
      <c r="I42" s="67">
        <f t="shared" si="9"/>
        <v>66.12558418682818</v>
      </c>
    </row>
    <row r="43" spans="1:9" ht="10.5" customHeight="1">
      <c r="A43" s="62">
        <v>1998</v>
      </c>
      <c r="B43" s="67">
        <v>174.322</v>
      </c>
      <c r="C43" s="67">
        <f t="shared" si="3"/>
        <v>64.8048452814233</v>
      </c>
      <c r="D43" s="93">
        <f t="shared" si="4"/>
        <v>63.5975240107013</v>
      </c>
      <c r="E43" s="67">
        <f t="shared" si="5"/>
        <v>33.653518961507096</v>
      </c>
      <c r="F43" s="67">
        <f t="shared" si="6"/>
        <v>37.011336679684426</v>
      </c>
      <c r="G43" s="67">
        <f t="shared" si="7"/>
        <v>62.29156747688276</v>
      </c>
      <c r="H43" s="69">
        <f t="shared" si="8"/>
        <v>2940.456103703704</v>
      </c>
      <c r="I43" s="67">
        <f t="shared" si="9"/>
        <v>66.44152270899231</v>
      </c>
    </row>
    <row r="44" spans="1:9" ht="10.5" customHeight="1">
      <c r="A44" s="62">
        <v>1999</v>
      </c>
      <c r="B44" s="67">
        <f t="shared" si="2"/>
        <v>64.27520317077771</v>
      </c>
      <c r="C44" s="67">
        <f t="shared" si="3"/>
        <v>63.988244626972126</v>
      </c>
      <c r="D44" s="93">
        <f t="shared" si="4"/>
        <v>64.47253668812006</v>
      </c>
      <c r="E44" s="67">
        <f t="shared" si="5"/>
        <v>30.737143047409326</v>
      </c>
      <c r="F44" s="67">
        <f t="shared" si="6"/>
        <v>34.19630751916086</v>
      </c>
      <c r="G44" s="67">
        <f t="shared" si="7"/>
        <v>63.09666004166446</v>
      </c>
      <c r="H44" s="69">
        <f t="shared" si="8"/>
        <v>3328.808791666667</v>
      </c>
      <c r="I44" s="67">
        <f t="shared" si="9"/>
        <v>66.88748070257088</v>
      </c>
    </row>
    <row r="45" spans="1:9" ht="10.5" customHeight="1">
      <c r="A45" s="62">
        <v>2000</v>
      </c>
      <c r="B45" s="67">
        <f t="shared" si="2"/>
        <v>63.20504547493272</v>
      </c>
      <c r="C45" s="67">
        <f t="shared" si="3"/>
        <v>63.941752340098844</v>
      </c>
      <c r="D45" s="93">
        <f t="shared" si="4"/>
        <v>62.698432376658985</v>
      </c>
      <c r="E45" s="67">
        <f t="shared" si="5"/>
        <v>29.986864640721066</v>
      </c>
      <c r="F45" s="67">
        <f t="shared" si="6"/>
        <v>33.422338368991475</v>
      </c>
      <c r="G45" s="67">
        <f t="shared" si="7"/>
        <v>57.55871333318676</v>
      </c>
      <c r="H45" s="69">
        <f t="shared" si="8"/>
        <v>2551.4666555555555</v>
      </c>
      <c r="I45" s="67">
        <f t="shared" si="9"/>
        <v>66.47671434225867</v>
      </c>
    </row>
    <row r="46" spans="1:9" ht="10.5" customHeight="1">
      <c r="A46" s="62">
        <v>2001</v>
      </c>
      <c r="B46" s="67">
        <f t="shared" si="2"/>
        <v>64.82569743384278</v>
      </c>
      <c r="C46" s="67">
        <f t="shared" si="3"/>
        <v>66.1277365373364</v>
      </c>
      <c r="D46" s="93">
        <f t="shared" si="4"/>
        <v>63.93032086619572</v>
      </c>
      <c r="E46" s="67">
        <f t="shared" si="5"/>
        <v>29.02360794004212</v>
      </c>
      <c r="F46" s="67">
        <f t="shared" si="6"/>
        <v>33.25952888478724</v>
      </c>
      <c r="G46" s="67">
        <f t="shared" si="7"/>
        <v>47.791443197297184</v>
      </c>
      <c r="H46" s="69">
        <f t="shared" si="8"/>
        <v>2213.3829926851854</v>
      </c>
      <c r="I46" s="67">
        <f t="shared" si="9"/>
        <v>69.26793547868466</v>
      </c>
    </row>
    <row r="47" spans="1:9" ht="10.5" customHeight="1">
      <c r="A47" s="62">
        <v>2002</v>
      </c>
      <c r="B47" s="67">
        <f t="shared" si="2"/>
        <v>67.91704059980034</v>
      </c>
      <c r="C47" s="67">
        <f t="shared" si="3"/>
        <v>71.93563527420298</v>
      </c>
      <c r="D47" s="93">
        <f t="shared" si="4"/>
        <v>65.15356329971247</v>
      </c>
      <c r="E47" s="67">
        <f t="shared" si="5"/>
        <v>33.710716949441505</v>
      </c>
      <c r="F47" s="67">
        <f t="shared" si="6"/>
        <v>33.64725647980372</v>
      </c>
      <c r="G47" s="67">
        <f t="shared" si="7"/>
        <v>43.255211646683215</v>
      </c>
      <c r="H47" s="69">
        <f t="shared" si="8"/>
        <v>2316.186180811111</v>
      </c>
      <c r="I47" s="67">
        <f t="shared" si="9"/>
        <v>71.13539300099373</v>
      </c>
    </row>
    <row r="48" spans="1:9" ht="10.5" customHeight="1">
      <c r="A48" s="62">
        <v>2003</v>
      </c>
      <c r="B48" s="67">
        <v>68.47797180039257</v>
      </c>
      <c r="C48" s="67">
        <v>75.72762127778296</v>
      </c>
      <c r="D48" s="93">
        <v>63.49258676219131</v>
      </c>
      <c r="E48" s="67">
        <v>39.88194470417254</v>
      </c>
      <c r="F48" s="67">
        <v>36.1264038355486</v>
      </c>
      <c r="G48" s="67">
        <v>37.57582836134727</v>
      </c>
      <c r="H48" s="69">
        <v>2154.7152708333333</v>
      </c>
      <c r="I48" s="67">
        <v>70.31975824356583</v>
      </c>
    </row>
    <row r="49" spans="1:9" ht="10.5" customHeight="1">
      <c r="A49" s="59"/>
      <c r="B49" s="67"/>
      <c r="C49" s="67"/>
      <c r="D49" s="93"/>
      <c r="E49" s="67"/>
      <c r="F49" s="67"/>
      <c r="G49" s="67"/>
      <c r="H49" s="69"/>
      <c r="I49" s="67"/>
    </row>
    <row r="50" spans="1:9" ht="10.5" customHeight="1">
      <c r="A50" s="61" t="s">
        <v>430</v>
      </c>
      <c r="B50" s="50"/>
      <c r="C50" s="46"/>
      <c r="D50" s="46"/>
      <c r="E50" s="46"/>
      <c r="F50" s="46"/>
      <c r="G50" s="46"/>
      <c r="H50" s="61"/>
      <c r="I50" s="50"/>
    </row>
    <row r="51" ht="10.5" customHeight="1"/>
    <row r="52" spans="1:9" ht="10.5" customHeight="1">
      <c r="A52" s="62">
        <v>1990</v>
      </c>
      <c r="B52" s="68" t="s">
        <v>544</v>
      </c>
      <c r="C52" s="68" t="s">
        <v>544</v>
      </c>
      <c r="D52" s="68" t="s">
        <v>544</v>
      </c>
      <c r="E52" s="68" t="s">
        <v>544</v>
      </c>
      <c r="F52" s="68" t="s">
        <v>544</v>
      </c>
      <c r="G52" s="68" t="s">
        <v>544</v>
      </c>
      <c r="H52" s="96" t="s">
        <v>544</v>
      </c>
      <c r="I52" s="68" t="s">
        <v>544</v>
      </c>
    </row>
    <row r="53" spans="1:9" ht="10.5" customHeight="1">
      <c r="A53" s="62">
        <v>1995</v>
      </c>
      <c r="B53" s="97">
        <v>2.1626299748815683</v>
      </c>
      <c r="C53" s="72">
        <v>-0.9977223165607256</v>
      </c>
      <c r="D53" s="98">
        <v>4.128443587902893</v>
      </c>
      <c r="E53" s="72">
        <v>-11.768530392503138</v>
      </c>
      <c r="F53" s="72">
        <v>-11.42862627241881</v>
      </c>
      <c r="G53" s="72">
        <v>-25.717831722211784</v>
      </c>
      <c r="H53" s="72">
        <v>-9.035014585764287</v>
      </c>
      <c r="I53" s="98">
        <v>4.831050418623107</v>
      </c>
    </row>
    <row r="54" spans="1:9" ht="10.5" customHeight="1">
      <c r="A54" s="62">
        <v>1996</v>
      </c>
      <c r="B54" s="97">
        <v>3.969879452484662</v>
      </c>
      <c r="C54" s="72">
        <v>19.621323228254383</v>
      </c>
      <c r="D54" s="98">
        <v>-5.286412746256701</v>
      </c>
      <c r="E54" s="72">
        <v>21.64366398280626</v>
      </c>
      <c r="F54" s="72">
        <v>18.872804196665697</v>
      </c>
      <c r="G54" s="71">
        <v>-10.670239275541448</v>
      </c>
      <c r="H54" s="72">
        <v>-0.5525726252202645</v>
      </c>
      <c r="I54" s="72">
        <v>3.3233368685693137</v>
      </c>
    </row>
    <row r="55" spans="1:9" ht="10.5" customHeight="1">
      <c r="A55" s="62">
        <v>1997</v>
      </c>
      <c r="B55" s="97">
        <v>-3.2382016047113495</v>
      </c>
      <c r="C55" s="72">
        <v>-3.632574609098228</v>
      </c>
      <c r="D55" s="98">
        <v>-2.9436332115228794</v>
      </c>
      <c r="E55" s="72">
        <v>-14.29288821712423</v>
      </c>
      <c r="F55" s="72">
        <v>-11.51296889164874</v>
      </c>
      <c r="G55" s="72">
        <v>16.97741416109406</v>
      </c>
      <c r="H55" s="72">
        <v>1.2268739622019638</v>
      </c>
      <c r="I55" s="72">
        <v>-2.8589442451088445</v>
      </c>
    </row>
    <row r="56" spans="1:9" ht="10.5" customHeight="1">
      <c r="A56" s="62">
        <v>1998</v>
      </c>
      <c r="B56" s="97">
        <v>-0.05121514087377932</v>
      </c>
      <c r="C56" s="72">
        <v>-3.2921689889702606</v>
      </c>
      <c r="D56" s="98">
        <v>2.3523618604421017</v>
      </c>
      <c r="E56" s="72">
        <v>-9.438775046203375</v>
      </c>
      <c r="F56" s="72">
        <v>-9.946929667441907</v>
      </c>
      <c r="G56" s="72">
        <v>-10.438336503398475</v>
      </c>
      <c r="H56" s="72">
        <v>1.1658675873954252</v>
      </c>
      <c r="I56" s="72">
        <v>0.4777856045422624</v>
      </c>
    </row>
    <row r="57" spans="1:9" ht="10.5" customHeight="1">
      <c r="A57" s="62">
        <v>1999</v>
      </c>
      <c r="B57" s="97">
        <v>0.289804831598687</v>
      </c>
      <c r="C57" s="72">
        <v>-1.2600919744580494</v>
      </c>
      <c r="D57" s="98">
        <v>1.3758596596803159</v>
      </c>
      <c r="E57" s="72">
        <v>-8.665886968413375</v>
      </c>
      <c r="F57" s="72">
        <v>-7.605856510631611</v>
      </c>
      <c r="G57" s="72">
        <v>1.2924583493270916</v>
      </c>
      <c r="H57" s="72">
        <v>13.207226167185667</v>
      </c>
      <c r="I57" s="72">
        <v>0.6712037524061856</v>
      </c>
    </row>
    <row r="58" spans="1:9" ht="10.5" customHeight="1">
      <c r="A58" s="62">
        <v>2000</v>
      </c>
      <c r="B58" s="97">
        <v>-1.6649619807526932</v>
      </c>
      <c r="C58" s="72">
        <v>-0.0726575438102941</v>
      </c>
      <c r="D58" s="98">
        <v>-2.751720969260333</v>
      </c>
      <c r="E58" s="72">
        <v>-2.440950369170693</v>
      </c>
      <c r="F58" s="72">
        <v>-2.263312054190976</v>
      </c>
      <c r="G58" s="72">
        <v>-8.7769252838753</v>
      </c>
      <c r="H58" s="72">
        <v>-23.351961159712985</v>
      </c>
      <c r="I58" s="72">
        <v>-0.6141154607672519</v>
      </c>
    </row>
    <row r="59" spans="1:9" ht="10.5" customHeight="1">
      <c r="A59" s="62">
        <v>2001</v>
      </c>
      <c r="B59" s="97">
        <v>2.564118017370646</v>
      </c>
      <c r="C59" s="72">
        <v>3.4187117450434528</v>
      </c>
      <c r="D59" s="98">
        <v>1.9647835565268963</v>
      </c>
      <c r="E59" s="72">
        <v>-3.212262142841311</v>
      </c>
      <c r="F59" s="72">
        <v>-0.4871277479354603</v>
      </c>
      <c r="G59" s="72">
        <v>-16.969229453324218</v>
      </c>
      <c r="H59" s="72">
        <v>-13.250561677309307</v>
      </c>
      <c r="I59" s="72">
        <v>4.19879526845331</v>
      </c>
    </row>
    <row r="60" spans="1:9" ht="10.5" customHeight="1">
      <c r="A60" s="62">
        <v>2002</v>
      </c>
      <c r="B60" s="97">
        <v>4.7687002042861195</v>
      </c>
      <c r="C60" s="72">
        <v>8.782848228273139</v>
      </c>
      <c r="D60" s="98">
        <v>1.9133994901683167</v>
      </c>
      <c r="E60" s="72">
        <v>16.14929825086584</v>
      </c>
      <c r="F60" s="72">
        <v>1.165763941995678</v>
      </c>
      <c r="G60" s="72">
        <v>-9.491723302615213</v>
      </c>
      <c r="H60" s="72">
        <v>4.644618146324902</v>
      </c>
      <c r="I60" s="72">
        <v>2.6959913117140957</v>
      </c>
    </row>
    <row r="61" spans="1:9" ht="10.5" customHeight="1">
      <c r="A61" s="62">
        <v>2003</v>
      </c>
      <c r="B61" s="97">
        <v>0.8259064229513484</v>
      </c>
      <c r="C61" s="72">
        <v>5.271359582946289</v>
      </c>
      <c r="D61" s="98">
        <v>-2.549325705918065</v>
      </c>
      <c r="E61" s="72">
        <v>18.30642689678328</v>
      </c>
      <c r="F61" s="72">
        <v>7.3680520051700285</v>
      </c>
      <c r="G61" s="72">
        <v>-13.129939882681015</v>
      </c>
      <c r="H61" s="72">
        <v>-6.971413235926988</v>
      </c>
      <c r="I61" s="72">
        <v>-1.146594856679144</v>
      </c>
    </row>
    <row r="62" ht="10.5" customHeight="1"/>
    <row r="63" ht="10.5" customHeight="1">
      <c r="A63" s="76" t="s">
        <v>579</v>
      </c>
    </row>
  </sheetData>
  <mergeCells count="1">
    <mergeCell ref="A7:A9"/>
  </mergeCells>
  <printOptions/>
  <pageMargins left="0.75" right="0.75" top="1" bottom="1" header="0.4921259845" footer="0.4921259845"/>
  <pageSetup horizontalDpi="600" verticalDpi="600" orientation="portrait" paperSize="9" r:id="rId2"/>
  <headerFooter alignWithMargins="0">
    <oddHeader>&amp;C&amp;9- 16 -</oddHeader>
  </headerFooter>
  <drawing r:id="rId1"/>
</worksheet>
</file>

<file path=xl/worksheets/sheet14.xml><?xml version="1.0" encoding="utf-8"?>
<worksheet xmlns="http://schemas.openxmlformats.org/spreadsheetml/2006/main" xmlns:r="http://schemas.openxmlformats.org/officeDocument/2006/relationships">
  <dimension ref="A2:I65"/>
  <sheetViews>
    <sheetView workbookViewId="0" topLeftCell="A1">
      <selection activeCell="AC66" sqref="AC66"/>
    </sheetView>
  </sheetViews>
  <sheetFormatPr defaultColWidth="11.421875" defaultRowHeight="11.25" customHeight="1"/>
  <cols>
    <col min="1" max="1" width="8.7109375" style="48" customWidth="1"/>
    <col min="2" max="2" width="13.8515625" style="48" customWidth="1"/>
    <col min="3" max="3" width="18.140625" style="48" customWidth="1"/>
    <col min="4" max="4" width="14.28125" style="48" customWidth="1"/>
    <col min="5" max="5" width="23.28125" style="47" customWidth="1"/>
    <col min="6" max="6" width="11.7109375" style="47" bestFit="1" customWidth="1"/>
    <col min="7" max="16384" width="11.421875" style="47" customWidth="1"/>
  </cols>
  <sheetData>
    <row r="2" spans="1:9" ht="12">
      <c r="A2" s="99"/>
      <c r="B2" s="46"/>
      <c r="C2" s="46"/>
      <c r="D2" s="46"/>
      <c r="E2" s="46"/>
      <c r="F2" s="76"/>
      <c r="G2" s="76"/>
      <c r="H2" s="76"/>
      <c r="I2" s="76"/>
    </row>
    <row r="3" spans="1:9" ht="11.25">
      <c r="A3" s="45"/>
      <c r="B3" s="46"/>
      <c r="C3" s="46"/>
      <c r="D3" s="46"/>
      <c r="E3" s="46"/>
      <c r="F3" s="76"/>
      <c r="G3" s="76"/>
      <c r="H3" s="76"/>
      <c r="I3" s="76"/>
    </row>
    <row r="4" spans="1:5" ht="12.75">
      <c r="A4" s="49" t="s">
        <v>580</v>
      </c>
      <c r="B4" s="50"/>
      <c r="C4" s="46"/>
      <c r="D4" s="46"/>
      <c r="E4" s="46"/>
    </row>
    <row r="5" spans="1:5" ht="12.75">
      <c r="A5" s="100"/>
      <c r="B5" s="50"/>
      <c r="C5" s="46"/>
      <c r="D5" s="46"/>
      <c r="E5" s="46"/>
    </row>
    <row r="7" spans="1:6" ht="10.5" customHeight="1">
      <c r="A7" s="1416" t="s">
        <v>547</v>
      </c>
      <c r="B7" s="1423" t="s">
        <v>581</v>
      </c>
      <c r="C7" s="1426" t="s">
        <v>537</v>
      </c>
      <c r="D7" s="1427"/>
      <c r="E7" s="1427"/>
      <c r="F7" s="80"/>
    </row>
    <row r="8" spans="1:6" ht="10.5" customHeight="1">
      <c r="A8" s="1417"/>
      <c r="B8" s="1424"/>
      <c r="C8" s="53" t="s">
        <v>582</v>
      </c>
      <c r="D8" s="1423"/>
      <c r="E8" s="87" t="s">
        <v>583</v>
      </c>
      <c r="F8" s="80"/>
    </row>
    <row r="9" spans="1:6" ht="10.5" customHeight="1">
      <c r="A9" s="1417"/>
      <c r="B9" s="1424"/>
      <c r="C9" s="79" t="s">
        <v>584</v>
      </c>
      <c r="D9" s="1424"/>
      <c r="E9" s="101" t="s">
        <v>585</v>
      </c>
      <c r="F9" s="80"/>
    </row>
    <row r="10" spans="1:6" ht="10.5" customHeight="1">
      <c r="A10" s="1417"/>
      <c r="B10" s="1424"/>
      <c r="C10" s="79" t="s">
        <v>586</v>
      </c>
      <c r="D10" s="1424"/>
      <c r="E10" s="101" t="s">
        <v>587</v>
      </c>
      <c r="F10" s="80"/>
    </row>
    <row r="11" spans="1:6" ht="10.5" customHeight="1">
      <c r="A11" s="1418"/>
      <c r="B11" s="1425"/>
      <c r="C11" s="56" t="s">
        <v>588</v>
      </c>
      <c r="D11" s="1425"/>
      <c r="E11" s="89" t="s">
        <v>589</v>
      </c>
      <c r="F11" s="80"/>
    </row>
    <row r="12" spans="1:4" ht="10.5" customHeight="1">
      <c r="A12" s="59"/>
      <c r="B12" s="60"/>
      <c r="C12" s="47"/>
      <c r="D12" s="47"/>
    </row>
    <row r="13" spans="1:5" ht="10.5" customHeight="1">
      <c r="A13" s="61" t="s">
        <v>541</v>
      </c>
      <c r="B13" s="50"/>
      <c r="C13" s="46"/>
      <c r="D13" s="46"/>
      <c r="E13" s="46"/>
    </row>
    <row r="14" spans="1:4" ht="10.5" customHeight="1">
      <c r="A14" s="59"/>
      <c r="B14" s="60"/>
      <c r="C14" s="47"/>
      <c r="D14" s="47"/>
    </row>
    <row r="15" spans="1:5" ht="10.5" customHeight="1">
      <c r="A15" s="62">
        <v>1990</v>
      </c>
      <c r="B15" s="102">
        <v>307930</v>
      </c>
      <c r="C15" s="103">
        <v>116264</v>
      </c>
      <c r="D15" s="104">
        <v>44083</v>
      </c>
      <c r="E15" s="105">
        <v>147583</v>
      </c>
    </row>
    <row r="16" spans="1:5" ht="10.5" customHeight="1">
      <c r="A16" s="62">
        <v>1995</v>
      </c>
      <c r="B16" s="106">
        <v>202871.1453911278</v>
      </c>
      <c r="C16" s="103">
        <v>37866.88720773369</v>
      </c>
      <c r="D16" s="104">
        <v>59069.638</v>
      </c>
      <c r="E16" s="105">
        <v>105934.62056662206</v>
      </c>
    </row>
    <row r="17" spans="1:5" ht="10.5" customHeight="1">
      <c r="A17" s="62">
        <v>1996</v>
      </c>
      <c r="B17" s="106">
        <v>209613.23696160002</v>
      </c>
      <c r="C17" s="103">
        <v>38845.991743000006</v>
      </c>
      <c r="D17" s="104">
        <v>58656.18979999999</v>
      </c>
      <c r="E17" s="105">
        <v>112111.0548546</v>
      </c>
    </row>
    <row r="18" spans="1:6" ht="10.5" customHeight="1">
      <c r="A18" s="62">
        <v>1997</v>
      </c>
      <c r="B18" s="106">
        <v>203620.5113865</v>
      </c>
      <c r="C18" s="103">
        <v>37318.816031</v>
      </c>
      <c r="D18" s="104">
        <v>58747.2596</v>
      </c>
      <c r="E18" s="105">
        <v>107554.4357555</v>
      </c>
      <c r="F18" s="103"/>
    </row>
    <row r="19" spans="1:6" ht="10.5" customHeight="1">
      <c r="A19" s="62">
        <v>1998</v>
      </c>
      <c r="B19" s="106">
        <v>204593.38087780002</v>
      </c>
      <c r="C19" s="103">
        <v>36713.43247299999</v>
      </c>
      <c r="D19" s="104">
        <v>59875.782999999996</v>
      </c>
      <c r="E19" s="105">
        <v>108005.04094480001</v>
      </c>
      <c r="F19" s="107"/>
    </row>
    <row r="20" spans="1:6" ht="10.5" customHeight="1">
      <c r="A20" s="62">
        <v>1999</v>
      </c>
      <c r="B20" s="106">
        <v>205966.6193274265</v>
      </c>
      <c r="C20" s="103">
        <v>37544.790335</v>
      </c>
      <c r="D20" s="104">
        <v>62044.881400000006</v>
      </c>
      <c r="E20" s="105">
        <v>106381.51983448665</v>
      </c>
      <c r="F20" s="103"/>
    </row>
    <row r="21" spans="1:6" ht="10.5" customHeight="1">
      <c r="A21" s="62">
        <v>2000</v>
      </c>
      <c r="B21" s="106">
        <v>204701.74647411716</v>
      </c>
      <c r="C21" s="103">
        <v>38622.806991000005</v>
      </c>
      <c r="D21" s="104">
        <v>61748.105</v>
      </c>
      <c r="E21" s="105">
        <v>104315.29066245508</v>
      </c>
      <c r="F21" s="103"/>
    </row>
    <row r="22" spans="1:6" ht="10.5" customHeight="1">
      <c r="A22" s="62">
        <v>2001</v>
      </c>
      <c r="B22" s="106">
        <v>213296.75371951368</v>
      </c>
      <c r="C22" s="103">
        <v>38503.259602</v>
      </c>
      <c r="D22" s="104">
        <v>61288.237936</v>
      </c>
      <c r="E22" s="105">
        <v>113505.08592540001</v>
      </c>
      <c r="F22" s="103"/>
    </row>
    <row r="23" spans="1:6" ht="10.5" customHeight="1">
      <c r="A23" s="62">
        <v>2002</v>
      </c>
      <c r="B23" s="106">
        <v>219047.21566796</v>
      </c>
      <c r="C23" s="103">
        <v>43505.29849452</v>
      </c>
      <c r="D23" s="104">
        <v>61757.598399999995</v>
      </c>
      <c r="E23" s="105">
        <v>113784.31877344</v>
      </c>
      <c r="F23" s="103"/>
    </row>
    <row r="24" spans="1:6" ht="10.5" customHeight="1">
      <c r="A24" s="62">
        <v>2003</v>
      </c>
      <c r="B24" s="106">
        <v>216535.6315594123</v>
      </c>
      <c r="C24" s="103">
        <v>49724.1786614</v>
      </c>
      <c r="D24" s="104">
        <v>58863.210199999994</v>
      </c>
      <c r="E24" s="105">
        <v>107948.25717935</v>
      </c>
      <c r="F24" s="103"/>
    </row>
    <row r="25" spans="1:6" ht="10.5" customHeight="1">
      <c r="A25" s="59"/>
      <c r="B25" s="106"/>
      <c r="C25" s="103"/>
      <c r="D25" s="104"/>
      <c r="E25" s="105"/>
      <c r="F25" s="103"/>
    </row>
    <row r="26" spans="1:5" ht="10.5" customHeight="1">
      <c r="A26" s="66" t="s">
        <v>543</v>
      </c>
      <c r="B26" s="50"/>
      <c r="C26" s="46"/>
      <c r="D26" s="46"/>
      <c r="E26" s="46"/>
    </row>
    <row r="27" spans="1:4" ht="10.5" customHeight="1">
      <c r="A27" s="59"/>
      <c r="B27" s="47"/>
      <c r="C27" s="47"/>
      <c r="D27" s="47"/>
    </row>
    <row r="28" spans="1:5" ht="10.5" customHeight="1">
      <c r="A28" s="62">
        <v>1990</v>
      </c>
      <c r="B28" s="106">
        <v>100</v>
      </c>
      <c r="C28" s="108">
        <f aca="true" t="shared" si="0" ref="C28:C35">SUM(C15/B15*100)</f>
        <v>37.756633001006726</v>
      </c>
      <c r="D28" s="109">
        <f aca="true" t="shared" si="1" ref="D28:D35">SUM(D15/B15*100)</f>
        <v>14.31591595492482</v>
      </c>
      <c r="E28" s="110">
        <f aca="true" t="shared" si="2" ref="E28:E35">SUM(E15/B15*100)</f>
        <v>47.92745104406846</v>
      </c>
    </row>
    <row r="29" spans="1:5" ht="10.5" customHeight="1">
      <c r="A29" s="62">
        <v>1995</v>
      </c>
      <c r="B29" s="106">
        <v>100</v>
      </c>
      <c r="C29" s="108">
        <f t="shared" si="0"/>
        <v>18.665486969439534</v>
      </c>
      <c r="D29" s="109">
        <f t="shared" si="1"/>
        <v>29.116825799014446</v>
      </c>
      <c r="E29" s="110">
        <f t="shared" si="2"/>
        <v>52.21768742044818</v>
      </c>
    </row>
    <row r="30" spans="1:5" ht="10.5" customHeight="1">
      <c r="A30" s="62">
        <v>1996</v>
      </c>
      <c r="B30" s="106">
        <v>100</v>
      </c>
      <c r="C30" s="108">
        <f t="shared" si="0"/>
        <v>18.532222633495408</v>
      </c>
      <c r="D30" s="109">
        <f t="shared" si="1"/>
        <v>27.983056151528007</v>
      </c>
      <c r="E30" s="110">
        <f t="shared" si="2"/>
        <v>53.4847209459096</v>
      </c>
    </row>
    <row r="31" spans="1:5" ht="10.5" customHeight="1">
      <c r="A31" s="62">
        <v>1997</v>
      </c>
      <c r="B31" s="106">
        <v>100</v>
      </c>
      <c r="C31" s="108">
        <f t="shared" si="0"/>
        <v>18.32763103131772</v>
      </c>
      <c r="D31" s="109">
        <f t="shared" si="1"/>
        <v>28.851346654605702</v>
      </c>
      <c r="E31" s="110">
        <f t="shared" si="2"/>
        <v>52.82102231407657</v>
      </c>
    </row>
    <row r="32" spans="1:5" ht="10.5" customHeight="1">
      <c r="A32" s="62">
        <v>1998</v>
      </c>
      <c r="B32" s="106">
        <v>100</v>
      </c>
      <c r="C32" s="108">
        <f t="shared" si="0"/>
        <v>17.9445846759472</v>
      </c>
      <c r="D32" s="109">
        <f t="shared" si="1"/>
        <v>29.265747866869035</v>
      </c>
      <c r="E32" s="110">
        <f t="shared" si="2"/>
        <v>52.79009539869205</v>
      </c>
    </row>
    <row r="33" spans="1:5" ht="10.5" customHeight="1">
      <c r="A33" s="62">
        <v>1999</v>
      </c>
      <c r="B33" s="106">
        <v>100</v>
      </c>
      <c r="C33" s="108">
        <f t="shared" si="0"/>
        <v>18.228580173622596</v>
      </c>
      <c r="D33" s="109">
        <f t="shared" si="1"/>
        <v>30.123755782662453</v>
      </c>
      <c r="E33" s="110">
        <f t="shared" si="2"/>
        <v>51.649883938412</v>
      </c>
    </row>
    <row r="34" spans="1:5" ht="10.5" customHeight="1">
      <c r="A34" s="62">
        <v>2000</v>
      </c>
      <c r="B34" s="106">
        <v>100</v>
      </c>
      <c r="C34" s="108">
        <f t="shared" si="0"/>
        <v>18.867844391295186</v>
      </c>
      <c r="D34" s="109">
        <f t="shared" si="1"/>
        <v>30.164913618754856</v>
      </c>
      <c r="E34" s="110">
        <f t="shared" si="2"/>
        <v>50.95964859080716</v>
      </c>
    </row>
    <row r="35" spans="1:5" ht="10.5" customHeight="1">
      <c r="A35" s="62">
        <v>2001</v>
      </c>
      <c r="B35" s="106">
        <v>100</v>
      </c>
      <c r="C35" s="108">
        <f t="shared" si="0"/>
        <v>18.051498173587763</v>
      </c>
      <c r="D35" s="109">
        <f t="shared" si="1"/>
        <v>28.733788427269896</v>
      </c>
      <c r="E35" s="110">
        <f t="shared" si="2"/>
        <v>53.21463357790235</v>
      </c>
    </row>
    <row r="36" spans="1:5" ht="10.5" customHeight="1">
      <c r="A36" s="62">
        <v>2002</v>
      </c>
      <c r="B36" s="106">
        <v>100</v>
      </c>
      <c r="C36" s="108">
        <v>19.861151104731213</v>
      </c>
      <c r="D36" s="109">
        <v>28.193738145302188</v>
      </c>
      <c r="E36" s="110">
        <v>51.945110749966595</v>
      </c>
    </row>
    <row r="37" spans="1:5" ht="10.5" customHeight="1">
      <c r="A37" s="62">
        <v>2003</v>
      </c>
      <c r="B37" s="106">
        <v>100</v>
      </c>
      <c r="C37" s="108">
        <v>22.963508732167647</v>
      </c>
      <c r="D37" s="109">
        <v>27.184075792093974</v>
      </c>
      <c r="E37" s="110">
        <v>49.8524221634773</v>
      </c>
    </row>
    <row r="38" spans="1:5" ht="10.5" customHeight="1">
      <c r="A38" s="59"/>
      <c r="B38" s="106"/>
      <c r="C38" s="108"/>
      <c r="D38" s="109"/>
      <c r="E38" s="110"/>
    </row>
    <row r="39" spans="1:5" ht="10.5" customHeight="1">
      <c r="A39" s="66" t="s">
        <v>428</v>
      </c>
      <c r="B39" s="50"/>
      <c r="C39" s="46"/>
      <c r="D39" s="46"/>
      <c r="E39" s="46"/>
    </row>
    <row r="40" spans="2:4" ht="10.5" customHeight="1">
      <c r="B40" s="47"/>
      <c r="C40" s="47"/>
      <c r="D40" s="47"/>
    </row>
    <row r="41" spans="1:5" ht="10.5" customHeight="1">
      <c r="A41" s="62">
        <v>1990</v>
      </c>
      <c r="B41" s="68" t="s">
        <v>590</v>
      </c>
      <c r="C41" s="68" t="s">
        <v>591</v>
      </c>
      <c r="D41" s="68" t="s">
        <v>592</v>
      </c>
      <c r="E41" s="68" t="s">
        <v>593</v>
      </c>
    </row>
    <row r="42" spans="1:5" ht="10.5" customHeight="1">
      <c r="A42" s="62">
        <v>1995</v>
      </c>
      <c r="B42" s="111">
        <f>SUM(B16/$B$15*100)</f>
        <v>65.88222823080824</v>
      </c>
      <c r="C42" s="108">
        <f>SUM(C16/$C$15*100)</f>
        <v>32.56974403747823</v>
      </c>
      <c r="D42" s="109">
        <f>SUM(D16/$D$15*100)</f>
        <v>133.9964113150194</v>
      </c>
      <c r="E42" s="110">
        <f>SUM(E16/$E$15*100)</f>
        <v>71.77969045663936</v>
      </c>
    </row>
    <row r="43" spans="1:5" ht="10.5" customHeight="1">
      <c r="A43" s="62">
        <v>1996</v>
      </c>
      <c r="B43" s="111">
        <v>174.322</v>
      </c>
      <c r="C43" s="108">
        <f aca="true" t="shared" si="3" ref="C43:C48">SUM(C17/$C$15*100)</f>
        <v>33.41188307902705</v>
      </c>
      <c r="D43" s="109">
        <f aca="true" t="shared" si="4" ref="D43:D48">SUM(D17/$D$15*100)</f>
        <v>133.0585255086995</v>
      </c>
      <c r="E43" s="110">
        <f aca="true" t="shared" si="5" ref="E43:E48">SUM(E17/$E$15*100)</f>
        <v>75.96474855139142</v>
      </c>
    </row>
    <row r="44" spans="1:5" ht="10.5" customHeight="1">
      <c r="A44" s="62">
        <v>1997</v>
      </c>
      <c r="B44" s="111">
        <f>SUM(B18/$B$15*100)</f>
        <v>66.12558418682818</v>
      </c>
      <c r="C44" s="108">
        <f t="shared" si="3"/>
        <v>32.098341731748434</v>
      </c>
      <c r="D44" s="109">
        <f t="shared" si="4"/>
        <v>133.26511262845088</v>
      </c>
      <c r="E44" s="110">
        <f t="shared" si="5"/>
        <v>72.87725263444977</v>
      </c>
    </row>
    <row r="45" spans="1:5" ht="10.5" customHeight="1">
      <c r="A45" s="62">
        <v>1998</v>
      </c>
      <c r="B45" s="111">
        <f>SUM(B19/$B$15*100)</f>
        <v>66.44152270899231</v>
      </c>
      <c r="C45" s="108">
        <f t="shared" si="3"/>
        <v>31.57764438949287</v>
      </c>
      <c r="D45" s="109">
        <f t="shared" si="4"/>
        <v>135.82510945262345</v>
      </c>
      <c r="E45" s="110">
        <f t="shared" si="5"/>
        <v>73.18257586903641</v>
      </c>
    </row>
    <row r="46" spans="1:5" ht="10.5" customHeight="1">
      <c r="A46" s="62">
        <v>1999</v>
      </c>
      <c r="B46" s="111">
        <f>SUM(B20/$B$15*100)</f>
        <v>66.88748070257088</v>
      </c>
      <c r="C46" s="108">
        <f t="shared" si="3"/>
        <v>32.292704822645014</v>
      </c>
      <c r="D46" s="109">
        <f t="shared" si="4"/>
        <v>140.7455967152871</v>
      </c>
      <c r="E46" s="110">
        <f t="shared" si="5"/>
        <v>72.08250261512956</v>
      </c>
    </row>
    <row r="47" spans="1:5" ht="10.5" customHeight="1">
      <c r="A47" s="62">
        <v>2000</v>
      </c>
      <c r="B47" s="111">
        <f>SUM(B21/$B$15*100)</f>
        <v>66.47671434225867</v>
      </c>
      <c r="C47" s="108">
        <f t="shared" si="3"/>
        <v>33.219919313803075</v>
      </c>
      <c r="D47" s="109">
        <f t="shared" si="4"/>
        <v>140.07237483837307</v>
      </c>
      <c r="E47" s="110">
        <f t="shared" si="5"/>
        <v>70.68245710038086</v>
      </c>
    </row>
    <row r="48" spans="1:5" ht="10.5" customHeight="1">
      <c r="A48" s="62">
        <v>2001</v>
      </c>
      <c r="B48" s="111">
        <f>SUM(B22/$B$15*100)</f>
        <v>69.26793547868466</v>
      </c>
      <c r="C48" s="108">
        <f t="shared" si="3"/>
        <v>33.117095233262226</v>
      </c>
      <c r="D48" s="109">
        <f t="shared" si="4"/>
        <v>139.02919024567294</v>
      </c>
      <c r="E48" s="110">
        <f t="shared" si="5"/>
        <v>76.90932283894487</v>
      </c>
    </row>
    <row r="49" spans="1:5" ht="10.5" customHeight="1">
      <c r="A49" s="62">
        <v>2002</v>
      </c>
      <c r="B49" s="111">
        <v>71.13539300099373</v>
      </c>
      <c r="C49" s="108">
        <v>37.41940626033854</v>
      </c>
      <c r="D49" s="109">
        <v>140.0939101240841</v>
      </c>
      <c r="E49" s="110">
        <v>77.09852677709492</v>
      </c>
    </row>
    <row r="50" spans="1:5" ht="10.5" customHeight="1">
      <c r="A50" s="62">
        <v>2003</v>
      </c>
      <c r="B50" s="111">
        <v>70.31975824356583</v>
      </c>
      <c r="C50" s="108">
        <v>42.76833642520471</v>
      </c>
      <c r="D50" s="109">
        <v>133.52814055304765</v>
      </c>
      <c r="E50" s="110">
        <v>73.1441000517336</v>
      </c>
    </row>
    <row r="51" spans="1:5" ht="10.5" customHeight="1">
      <c r="A51" s="59"/>
      <c r="B51" s="111"/>
      <c r="C51" s="108"/>
      <c r="D51" s="109"/>
      <c r="E51" s="110"/>
    </row>
    <row r="52" spans="1:5" ht="10.5" customHeight="1">
      <c r="A52" s="66" t="s">
        <v>430</v>
      </c>
      <c r="B52" s="50"/>
      <c r="C52" s="46"/>
      <c r="D52" s="46"/>
      <c r="E52" s="46"/>
    </row>
    <row r="53" spans="2:4" ht="10.5" customHeight="1">
      <c r="B53" s="47"/>
      <c r="C53" s="112"/>
      <c r="D53" s="47"/>
    </row>
    <row r="54" spans="1:5" ht="10.5" customHeight="1">
      <c r="A54" s="62">
        <v>1990</v>
      </c>
      <c r="B54" s="68" t="s">
        <v>590</v>
      </c>
      <c r="C54" s="68" t="s">
        <v>591</v>
      </c>
      <c r="D54" s="68" t="s">
        <v>592</v>
      </c>
      <c r="E54" s="68" t="s">
        <v>593</v>
      </c>
    </row>
    <row r="55" spans="1:5" ht="10.5" customHeight="1">
      <c r="A55" s="62">
        <v>1995</v>
      </c>
      <c r="B55" s="113">
        <v>4.831050418623107</v>
      </c>
      <c r="C55" s="114">
        <v>10.660414412267144</v>
      </c>
      <c r="D55" s="115">
        <v>9.264789774513972</v>
      </c>
      <c r="E55" s="116">
        <v>0.658121820776941</v>
      </c>
    </row>
    <row r="56" spans="1:5" ht="10.5" customHeight="1">
      <c r="A56" s="62">
        <v>1996</v>
      </c>
      <c r="B56" s="113">
        <v>3.3233368685693137</v>
      </c>
      <c r="C56" s="114">
        <v>2.585648326188135</v>
      </c>
      <c r="D56" s="115">
        <v>-0.6999335259173449</v>
      </c>
      <c r="E56" s="116">
        <v>5.830420928438215</v>
      </c>
    </row>
    <row r="57" spans="1:5" ht="10.5" customHeight="1">
      <c r="A57" s="62">
        <v>1997</v>
      </c>
      <c r="B57" s="113">
        <v>-2.8589442451088445</v>
      </c>
      <c r="C57" s="114">
        <v>-3.9313598224074155</v>
      </c>
      <c r="D57" s="115">
        <v>0.15526034048669146</v>
      </c>
      <c r="E57" s="116">
        <v>-4.064379828563389</v>
      </c>
    </row>
    <row r="58" spans="1:5" ht="10.5" customHeight="1">
      <c r="A58" s="62">
        <v>1998</v>
      </c>
      <c r="B58" s="113">
        <v>0.4777856045422624</v>
      </c>
      <c r="C58" s="114">
        <v>-1.6221939021246783</v>
      </c>
      <c r="D58" s="115">
        <v>1.9209804979567053</v>
      </c>
      <c r="E58" s="116">
        <v>0.4189554676520686</v>
      </c>
    </row>
    <row r="59" spans="1:5" ht="10.5" customHeight="1">
      <c r="A59" s="62">
        <v>1999</v>
      </c>
      <c r="B59" s="113">
        <v>0.6712037524061856</v>
      </c>
      <c r="C59" s="114">
        <v>2.264451471845902</v>
      </c>
      <c r="D59" s="115">
        <v>3.622663940778878</v>
      </c>
      <c r="E59" s="116">
        <v>-1.5031901253045419</v>
      </c>
    </row>
    <row r="60" spans="1:5" ht="10.5" customHeight="1">
      <c r="A60" s="62">
        <v>2000</v>
      </c>
      <c r="B60" s="113">
        <v>-0.6141154607672519</v>
      </c>
      <c r="C60" s="114">
        <v>2.871281598275587</v>
      </c>
      <c r="D60" s="115">
        <v>-0.47832535626379524</v>
      </c>
      <c r="E60" s="116">
        <v>-1.9422820573031032</v>
      </c>
    </row>
    <row r="61" spans="1:5" ht="10.5" customHeight="1">
      <c r="A61" s="62">
        <v>2001</v>
      </c>
      <c r="B61" s="113">
        <v>4.19879526845331</v>
      </c>
      <c r="C61" s="114">
        <v>-0.309525377137561</v>
      </c>
      <c r="D61" s="115">
        <v>-0.7447468452675565</v>
      </c>
      <c r="E61" s="116">
        <v>8.809633951633614</v>
      </c>
    </row>
    <row r="62" spans="1:5" ht="10.5" customHeight="1">
      <c r="A62" s="62">
        <v>2002</v>
      </c>
      <c r="B62" s="113">
        <v>2.6959913117140957</v>
      </c>
      <c r="C62" s="114">
        <v>12.991208911206513</v>
      </c>
      <c r="D62" s="115">
        <v>0.7658246994963775</v>
      </c>
      <c r="E62" s="116">
        <v>0.24600910678445587</v>
      </c>
    </row>
    <row r="63" spans="1:5" ht="10.5" customHeight="1">
      <c r="A63" s="62">
        <v>2003</v>
      </c>
      <c r="B63" s="113">
        <v>-1.146594856679144</v>
      </c>
      <c r="C63" s="114">
        <v>14.29453510740386</v>
      </c>
      <c r="D63" s="115">
        <v>-4.686691637931304</v>
      </c>
      <c r="E63" s="116">
        <v>-5.129056144995161</v>
      </c>
    </row>
    <row r="64" ht="10.5" customHeight="1"/>
    <row r="65" ht="10.5" customHeight="1">
      <c r="A65" s="117" t="s">
        <v>594</v>
      </c>
    </row>
  </sheetData>
  <mergeCells count="4">
    <mergeCell ref="A7:A11"/>
    <mergeCell ref="B7:B11"/>
    <mergeCell ref="C7:E7"/>
    <mergeCell ref="D8:D11"/>
  </mergeCells>
  <printOptions/>
  <pageMargins left="0.75" right="0.75" top="1" bottom="1" header="0.4921259845" footer="0.4921259845"/>
  <pageSetup horizontalDpi="600" verticalDpi="600" orientation="portrait" paperSize="9" r:id="rId2"/>
  <headerFooter alignWithMargins="0">
    <oddHeader>&amp;C&amp;9- 17 -</oddHeader>
  </headerFooter>
  <drawing r:id="rId1"/>
</worksheet>
</file>

<file path=xl/worksheets/sheet15.xml><?xml version="1.0" encoding="utf-8"?>
<worksheet xmlns="http://schemas.openxmlformats.org/spreadsheetml/2006/main" xmlns:r="http://schemas.openxmlformats.org/officeDocument/2006/relationships">
  <dimension ref="A1:O70"/>
  <sheetViews>
    <sheetView workbookViewId="0" topLeftCell="A1">
      <selection activeCell="AC66" sqref="AC66"/>
    </sheetView>
  </sheetViews>
  <sheetFormatPr defaultColWidth="11.421875" defaultRowHeight="11.25" customHeight="1"/>
  <cols>
    <col min="1" max="1" width="8.7109375" style="48" customWidth="1"/>
    <col min="2" max="2" width="11.421875" style="47" customWidth="1"/>
    <col min="3" max="3" width="8.7109375" style="47" customWidth="1"/>
    <col min="4" max="9" width="9.421875" style="47" customWidth="1"/>
    <col min="10" max="16384" width="11.421875" style="47" customWidth="1"/>
  </cols>
  <sheetData>
    <row r="1" spans="1:9" ht="12">
      <c r="A1" s="99"/>
      <c r="B1" s="46"/>
      <c r="C1" s="46"/>
      <c r="D1" s="46"/>
      <c r="E1" s="46"/>
      <c r="F1" s="46"/>
      <c r="G1" s="46"/>
      <c r="H1" s="46"/>
      <c r="I1" s="46"/>
    </row>
    <row r="2" spans="1:9" ht="11.25">
      <c r="A2" s="45"/>
      <c r="B2" s="46"/>
      <c r="C2" s="46"/>
      <c r="D2" s="46"/>
      <c r="E2" s="46"/>
      <c r="F2" s="46"/>
      <c r="G2" s="46"/>
      <c r="H2" s="46"/>
      <c r="I2" s="46"/>
    </row>
    <row r="3" spans="1:9" ht="12.75">
      <c r="A3" s="49" t="s">
        <v>595</v>
      </c>
      <c r="B3" s="46"/>
      <c r="C3" s="46"/>
      <c r="D3" s="46"/>
      <c r="E3" s="46"/>
      <c r="F3" s="46"/>
      <c r="G3" s="46"/>
      <c r="H3" s="46"/>
      <c r="I3" s="46"/>
    </row>
    <row r="4" spans="1:9" ht="14.25">
      <c r="A4" s="49" t="s">
        <v>596</v>
      </c>
      <c r="B4" s="46"/>
      <c r="C4" s="50"/>
      <c r="D4" s="46"/>
      <c r="E4" s="46"/>
      <c r="F4" s="46"/>
      <c r="G4" s="46"/>
      <c r="H4" s="46"/>
      <c r="I4" s="46"/>
    </row>
    <row r="5" spans="1:9" ht="12.75">
      <c r="A5" s="100"/>
      <c r="B5" s="46"/>
      <c r="C5" s="50"/>
      <c r="D5" s="46"/>
      <c r="E5" s="46"/>
      <c r="F5" s="46"/>
      <c r="G5" s="46"/>
      <c r="H5" s="46"/>
      <c r="I5" s="46"/>
    </row>
    <row r="7" spans="1:9" ht="10.5" customHeight="1">
      <c r="A7" s="1414"/>
      <c r="B7" s="53" t="s">
        <v>536</v>
      </c>
      <c r="C7" s="54" t="s">
        <v>537</v>
      </c>
      <c r="D7" s="54"/>
      <c r="E7" s="54"/>
      <c r="F7" s="54"/>
      <c r="G7" s="54"/>
      <c r="H7" s="54"/>
      <c r="I7" s="54"/>
    </row>
    <row r="8" spans="1:9" ht="10.5" customHeight="1">
      <c r="A8" s="1415"/>
      <c r="B8" s="56" t="s">
        <v>538</v>
      </c>
      <c r="C8" s="57" t="s">
        <v>319</v>
      </c>
      <c r="D8" s="57" t="s">
        <v>320</v>
      </c>
      <c r="E8" s="57" t="s">
        <v>321</v>
      </c>
      <c r="F8" s="57" t="s">
        <v>322</v>
      </c>
      <c r="G8" s="57" t="s">
        <v>324</v>
      </c>
      <c r="H8" s="57" t="s">
        <v>325</v>
      </c>
      <c r="I8" s="58" t="s">
        <v>540</v>
      </c>
    </row>
    <row r="9" spans="1:9" ht="10.5" customHeight="1">
      <c r="A9" s="59"/>
      <c r="B9" s="118"/>
      <c r="C9" s="118"/>
      <c r="D9" s="118"/>
      <c r="E9" s="118"/>
      <c r="F9" s="118"/>
      <c r="G9" s="118"/>
      <c r="H9" s="118"/>
      <c r="I9" s="118"/>
    </row>
    <row r="10" spans="1:9" ht="10.5" customHeight="1">
      <c r="A10" s="61" t="s">
        <v>541</v>
      </c>
      <c r="B10" s="50"/>
      <c r="C10" s="66"/>
      <c r="D10" s="66"/>
      <c r="E10" s="66"/>
      <c r="F10" s="66"/>
      <c r="G10" s="66"/>
      <c r="H10" s="66"/>
      <c r="I10" s="66"/>
    </row>
    <row r="11" spans="1:2" ht="10.5" customHeight="1">
      <c r="A11" s="59"/>
      <c r="B11" s="60"/>
    </row>
    <row r="12" spans="1:9" ht="10.5" customHeight="1">
      <c r="A12" s="62">
        <v>1990</v>
      </c>
      <c r="B12" s="63">
        <v>116264</v>
      </c>
      <c r="C12" s="64">
        <v>10241</v>
      </c>
      <c r="D12" s="64">
        <v>59233</v>
      </c>
      <c r="E12" s="64">
        <v>4480</v>
      </c>
      <c r="F12" s="64">
        <v>12223</v>
      </c>
      <c r="G12" s="64">
        <v>19070</v>
      </c>
      <c r="H12" s="64">
        <v>11017</v>
      </c>
      <c r="I12" s="119">
        <v>0</v>
      </c>
    </row>
    <row r="13" spans="1:9" ht="10.5" customHeight="1">
      <c r="A13" s="62">
        <v>1995</v>
      </c>
      <c r="B13" s="64">
        <v>37866.88720773369</v>
      </c>
      <c r="C13" s="64">
        <v>1417.246332</v>
      </c>
      <c r="D13" s="64">
        <v>4429.13895</v>
      </c>
      <c r="E13" s="64">
        <v>4239.516678</v>
      </c>
      <c r="F13" s="64">
        <v>14294.60164773369</v>
      </c>
      <c r="G13" s="64">
        <v>9942.8436</v>
      </c>
      <c r="H13" s="64">
        <v>3397</v>
      </c>
      <c r="I13" s="64">
        <v>146.54</v>
      </c>
    </row>
    <row r="14" spans="1:9" ht="10.5" customHeight="1">
      <c r="A14" s="62">
        <v>1996</v>
      </c>
      <c r="B14" s="64">
        <v>38845.991743000006</v>
      </c>
      <c r="C14" s="64">
        <v>1596.334851</v>
      </c>
      <c r="D14" s="64">
        <v>4212.931476</v>
      </c>
      <c r="E14" s="64">
        <v>5041.0174719999995</v>
      </c>
      <c r="F14" s="64">
        <v>12612.489384</v>
      </c>
      <c r="G14" s="64">
        <v>10712.916</v>
      </c>
      <c r="H14" s="64">
        <v>4573</v>
      </c>
      <c r="I14" s="64">
        <v>97.30256000000001</v>
      </c>
    </row>
    <row r="15" spans="1:10" ht="10.5" customHeight="1">
      <c r="A15" s="62">
        <v>1997</v>
      </c>
      <c r="B15" s="64">
        <v>37318.816031</v>
      </c>
      <c r="C15" s="64">
        <v>1966.94805</v>
      </c>
      <c r="D15" s="64">
        <v>4415.670506</v>
      </c>
      <c r="E15" s="64">
        <v>3876.2743470000005</v>
      </c>
      <c r="F15" s="64">
        <v>13109.284728</v>
      </c>
      <c r="G15" s="64">
        <v>10892.6424</v>
      </c>
      <c r="H15" s="64">
        <v>2857.996</v>
      </c>
      <c r="I15" s="64">
        <v>200</v>
      </c>
      <c r="J15" s="64"/>
    </row>
    <row r="16" spans="1:10" ht="10.5" customHeight="1">
      <c r="A16" s="62">
        <v>1998</v>
      </c>
      <c r="B16" s="64">
        <v>36713.43247299999</v>
      </c>
      <c r="C16" s="64">
        <v>1878.365322</v>
      </c>
      <c r="D16" s="64">
        <v>3624.7291379999997</v>
      </c>
      <c r="E16" s="64">
        <v>3477.714525</v>
      </c>
      <c r="F16" s="64">
        <v>13699.891688</v>
      </c>
      <c r="G16" s="64">
        <v>11482.8768</v>
      </c>
      <c r="H16" s="64">
        <v>2279.855</v>
      </c>
      <c r="I16" s="64">
        <v>270</v>
      </c>
      <c r="J16" s="64"/>
    </row>
    <row r="17" spans="1:9" ht="10.5" customHeight="1">
      <c r="A17" s="62">
        <v>1999</v>
      </c>
      <c r="B17" s="64">
        <v>37544.790335</v>
      </c>
      <c r="C17" s="64">
        <v>2086.53995</v>
      </c>
      <c r="D17" s="64">
        <v>3395.230743</v>
      </c>
      <c r="E17" s="64">
        <v>3849.5800019999997</v>
      </c>
      <c r="F17" s="64">
        <v>13608.079440000001</v>
      </c>
      <c r="G17" s="64">
        <v>12324.895199999999</v>
      </c>
      <c r="H17" s="64">
        <v>2122.465</v>
      </c>
      <c r="I17" s="64">
        <v>158</v>
      </c>
    </row>
    <row r="18" spans="1:9" ht="10.5" customHeight="1">
      <c r="A18" s="62">
        <v>2000</v>
      </c>
      <c r="B18" s="64">
        <v>38622.806991000005</v>
      </c>
      <c r="C18" s="64">
        <v>1053.097177</v>
      </c>
      <c r="D18" s="64">
        <v>3420.56635</v>
      </c>
      <c r="E18" s="64">
        <v>3441.67944</v>
      </c>
      <c r="F18" s="64">
        <v>15166.920024000001</v>
      </c>
      <c r="G18" s="64">
        <v>13599.36</v>
      </c>
      <c r="H18" s="64">
        <v>1857.684</v>
      </c>
      <c r="I18" s="64">
        <v>83.5</v>
      </c>
    </row>
    <row r="19" spans="1:9" ht="10.5" customHeight="1">
      <c r="A19" s="62">
        <v>2001</v>
      </c>
      <c r="B19" s="64">
        <v>38503.259602</v>
      </c>
      <c r="C19" s="64">
        <v>984.052157</v>
      </c>
      <c r="D19" s="64">
        <v>2696.395779</v>
      </c>
      <c r="E19" s="64">
        <v>3768.229802</v>
      </c>
      <c r="F19" s="64">
        <v>14432.707664</v>
      </c>
      <c r="G19" s="64">
        <v>14506.9992</v>
      </c>
      <c r="H19" s="64">
        <v>2014.875</v>
      </c>
      <c r="I19" s="64">
        <v>100</v>
      </c>
    </row>
    <row r="20" spans="1:9" ht="10.5" customHeight="1">
      <c r="A20" s="62">
        <v>2002</v>
      </c>
      <c r="B20" s="64">
        <v>43505.29849452</v>
      </c>
      <c r="C20" s="64">
        <v>972.717209</v>
      </c>
      <c r="D20" s="64">
        <v>2789.783902</v>
      </c>
      <c r="E20" s="64">
        <v>3239.8501915200004</v>
      </c>
      <c r="F20" s="64">
        <v>14170.028792000001</v>
      </c>
      <c r="G20" s="64">
        <v>14703.818400000002</v>
      </c>
      <c r="H20" s="64">
        <v>2375.244</v>
      </c>
      <c r="I20" s="64">
        <v>5253.856000000001</v>
      </c>
    </row>
    <row r="21" spans="1:9" ht="10.5" customHeight="1">
      <c r="A21" s="62">
        <v>2003</v>
      </c>
      <c r="B21" s="64">
        <v>49724.1786614</v>
      </c>
      <c r="C21" s="64">
        <v>927.5037113999999</v>
      </c>
      <c r="D21" s="64">
        <v>2344.6485700000003</v>
      </c>
      <c r="E21" s="64">
        <v>3009.26428</v>
      </c>
      <c r="F21" s="64">
        <v>17213.582899999998</v>
      </c>
      <c r="G21" s="64">
        <v>16109.8668</v>
      </c>
      <c r="H21" s="64">
        <v>1591.8129000000001</v>
      </c>
      <c r="I21" s="64">
        <v>8527.4995</v>
      </c>
    </row>
    <row r="22" spans="1:9" ht="10.5" customHeight="1">
      <c r="A22" s="59"/>
      <c r="B22" s="64"/>
      <c r="C22" s="64"/>
      <c r="D22" s="64"/>
      <c r="E22" s="64"/>
      <c r="F22" s="64"/>
      <c r="G22" s="64"/>
      <c r="H22" s="64"/>
      <c r="I22" s="64"/>
    </row>
    <row r="23" spans="1:9" ht="10.5" customHeight="1">
      <c r="A23" s="66" t="s">
        <v>543</v>
      </c>
      <c r="B23" s="50"/>
      <c r="C23" s="66"/>
      <c r="D23" s="66"/>
      <c r="E23" s="66"/>
      <c r="F23" s="66"/>
      <c r="G23" s="66"/>
      <c r="H23" s="66"/>
      <c r="I23" s="66"/>
    </row>
    <row r="24" ht="10.5" customHeight="1"/>
    <row r="25" spans="1:9" ht="10.5" customHeight="1">
      <c r="A25" s="62">
        <v>1990</v>
      </c>
      <c r="B25" s="64">
        <v>100</v>
      </c>
      <c r="C25" s="67">
        <f>SUM(C12/B12*100)</f>
        <v>8.80840156884332</v>
      </c>
      <c r="D25" s="67">
        <f>SUM(D12/B12*100)</f>
        <v>50.94698272896168</v>
      </c>
      <c r="E25" s="67">
        <f>SUM(E12/B12*100)</f>
        <v>3.853299387600633</v>
      </c>
      <c r="F25" s="67">
        <f>SUM(F12/B12*100)</f>
        <v>10.513142503268423</v>
      </c>
      <c r="G25" s="67">
        <f>SUM(G12/B12*100)</f>
        <v>16.40232574141609</v>
      </c>
      <c r="H25" s="67">
        <f>SUM(H12/B12*100)</f>
        <v>9.47584806990986</v>
      </c>
      <c r="I25" s="119">
        <v>0</v>
      </c>
    </row>
    <row r="26" spans="1:11" ht="10.5" customHeight="1">
      <c r="A26" s="62">
        <v>1995</v>
      </c>
      <c r="B26" s="120">
        <v>100</v>
      </c>
      <c r="C26" s="67">
        <f aca="true" t="shared" si="0" ref="C26:C32">SUM(C13/B13*100)</f>
        <v>3.7427061913622266</v>
      </c>
      <c r="D26" s="67">
        <f aca="true" t="shared" si="1" ref="D26:D32">SUM(D13/B13*100)</f>
        <v>11.696601639586103</v>
      </c>
      <c r="E26" s="67">
        <f aca="true" t="shared" si="2" ref="E26:E32">SUM(E13/B13*100)</f>
        <v>11.195841513833617</v>
      </c>
      <c r="F26" s="67">
        <f aca="true" t="shared" si="3" ref="F26:F32">SUM(F13/B13*100)</f>
        <v>37.74960843576879</v>
      </c>
      <c r="G26" s="67">
        <f aca="true" t="shared" si="4" ref="G26:G32">SUM(G13/B13*100)</f>
        <v>26.257356580314152</v>
      </c>
      <c r="H26" s="67">
        <f aca="true" t="shared" si="5" ref="H26:H32">SUM(H13/B13*100)</f>
        <v>8.970898456385974</v>
      </c>
      <c r="I26" s="67">
        <f aca="true" t="shared" si="6" ref="I26:I32">SUM(I13/B13*100)</f>
        <v>0.38698718274913174</v>
      </c>
      <c r="J26" s="60"/>
      <c r="K26" s="60"/>
    </row>
    <row r="27" spans="1:11" ht="10.5" customHeight="1">
      <c r="A27" s="62">
        <v>1996</v>
      </c>
      <c r="B27" s="120">
        <v>100</v>
      </c>
      <c r="C27" s="67">
        <f t="shared" si="0"/>
        <v>4.109393992464248</v>
      </c>
      <c r="D27" s="67">
        <f t="shared" si="1"/>
        <v>10.845215392806038</v>
      </c>
      <c r="E27" s="67">
        <f t="shared" si="2"/>
        <v>12.976930812709611</v>
      </c>
      <c r="F27" s="67">
        <f t="shared" si="3"/>
        <v>32.46792994099</v>
      </c>
      <c r="G27" s="67">
        <f t="shared" si="4"/>
        <v>27.577918645700304</v>
      </c>
      <c r="H27" s="67">
        <f t="shared" si="5"/>
        <v>11.772128332452853</v>
      </c>
      <c r="I27" s="67">
        <f t="shared" si="6"/>
        <v>0.2504828828769285</v>
      </c>
      <c r="J27" s="60"/>
      <c r="K27" s="60"/>
    </row>
    <row r="28" spans="1:11" ht="10.5" customHeight="1">
      <c r="A28" s="62">
        <v>1997</v>
      </c>
      <c r="B28" s="120">
        <v>100</v>
      </c>
      <c r="C28" s="67">
        <f t="shared" si="0"/>
        <v>5.2706603777732255</v>
      </c>
      <c r="D28" s="67">
        <f t="shared" si="1"/>
        <v>11.832289915982303</v>
      </c>
      <c r="E28" s="67">
        <f t="shared" si="2"/>
        <v>10.386916733317735</v>
      </c>
      <c r="F28" s="67">
        <f t="shared" si="3"/>
        <v>35.127815194111136</v>
      </c>
      <c r="G28" s="67">
        <f t="shared" si="4"/>
        <v>29.188070679819255</v>
      </c>
      <c r="H28" s="67">
        <f t="shared" si="5"/>
        <v>7.658324416363904</v>
      </c>
      <c r="I28" s="67">
        <f t="shared" si="6"/>
        <v>0.5359226826324393</v>
      </c>
      <c r="J28" s="60"/>
      <c r="K28" s="60"/>
    </row>
    <row r="29" spans="1:11" ht="10.5" customHeight="1">
      <c r="A29" s="62">
        <v>1998</v>
      </c>
      <c r="B29" s="120">
        <v>100</v>
      </c>
      <c r="C29" s="67">
        <f t="shared" si="0"/>
        <v>5.116289040479662</v>
      </c>
      <c r="D29" s="67">
        <f t="shared" si="1"/>
        <v>9.873032549233088</v>
      </c>
      <c r="E29" s="67">
        <f t="shared" si="2"/>
        <v>9.472594336031099</v>
      </c>
      <c r="F29" s="67">
        <f t="shared" si="3"/>
        <v>37.315747303320805</v>
      </c>
      <c r="G29" s="67">
        <f t="shared" si="4"/>
        <v>31.27704501191711</v>
      </c>
      <c r="H29" s="67">
        <f t="shared" si="5"/>
        <v>6.209866107389071</v>
      </c>
      <c r="I29" s="67">
        <f t="shared" si="6"/>
        <v>0.7354256516291823</v>
      </c>
      <c r="J29" s="60"/>
      <c r="K29" s="60"/>
    </row>
    <row r="30" spans="1:11" ht="10.5" customHeight="1">
      <c r="A30" s="62">
        <v>1999</v>
      </c>
      <c r="B30" s="120">
        <v>100</v>
      </c>
      <c r="C30" s="67">
        <f t="shared" si="0"/>
        <v>5.557468643139248</v>
      </c>
      <c r="D30" s="67">
        <f t="shared" si="1"/>
        <v>9.043147431921863</v>
      </c>
      <c r="E30" s="67">
        <f t="shared" si="2"/>
        <v>10.253300038837466</v>
      </c>
      <c r="F30" s="67">
        <f t="shared" si="3"/>
        <v>36.24492058306763</v>
      </c>
      <c r="G30" s="67">
        <f t="shared" si="4"/>
        <v>32.827178125191146</v>
      </c>
      <c r="H30" s="67">
        <f t="shared" si="5"/>
        <v>5.653154488444157</v>
      </c>
      <c r="I30" s="67">
        <f t="shared" si="6"/>
        <v>0.42083068939849494</v>
      </c>
      <c r="J30" s="60"/>
      <c r="K30" s="60"/>
    </row>
    <row r="31" spans="1:11" ht="10.5" customHeight="1">
      <c r="A31" s="62">
        <v>2000</v>
      </c>
      <c r="B31" s="120">
        <v>100</v>
      </c>
      <c r="C31" s="67">
        <f t="shared" si="0"/>
        <v>2.726619992289519</v>
      </c>
      <c r="D31" s="67">
        <f t="shared" si="1"/>
        <v>8.85633804605934</v>
      </c>
      <c r="E31" s="67">
        <f t="shared" si="2"/>
        <v>8.911002871443262</v>
      </c>
      <c r="F31" s="67">
        <f t="shared" si="3"/>
        <v>39.26933645069929</v>
      </c>
      <c r="G31" s="67">
        <f t="shared" si="4"/>
        <v>35.21069818454408</v>
      </c>
      <c r="H31" s="67">
        <f t="shared" si="5"/>
        <v>4.809810950387119</v>
      </c>
      <c r="I31" s="67">
        <f t="shared" si="6"/>
        <v>0.21619350457737938</v>
      </c>
      <c r="J31" s="60"/>
      <c r="K31" s="60"/>
    </row>
    <row r="32" spans="1:11" ht="10.5" customHeight="1">
      <c r="A32" s="62">
        <v>2001</v>
      </c>
      <c r="B32" s="120">
        <v>100</v>
      </c>
      <c r="C32" s="67">
        <f t="shared" si="0"/>
        <v>2.5557632449094903</v>
      </c>
      <c r="D32" s="67">
        <f t="shared" si="1"/>
        <v>7.003032488345323</v>
      </c>
      <c r="E32" s="67">
        <f t="shared" si="2"/>
        <v>9.786781277614907</v>
      </c>
      <c r="F32" s="67">
        <f t="shared" si="3"/>
        <v>37.4843787595851</v>
      </c>
      <c r="G32" s="67">
        <f t="shared" si="4"/>
        <v>37.67732745215798</v>
      </c>
      <c r="H32" s="67">
        <f t="shared" si="5"/>
        <v>5.232998506690951</v>
      </c>
      <c r="I32" s="67">
        <f t="shared" si="6"/>
        <v>0.2597182706962442</v>
      </c>
      <c r="J32" s="60"/>
      <c r="K32" s="60"/>
    </row>
    <row r="33" spans="1:11" ht="10.5" customHeight="1">
      <c r="A33" s="62">
        <v>2002</v>
      </c>
      <c r="B33" s="120">
        <v>100</v>
      </c>
      <c r="C33" s="67">
        <v>2.2358591772965886</v>
      </c>
      <c r="D33" s="67">
        <v>6.412515253403918</v>
      </c>
      <c r="E33" s="67">
        <v>7.447024393886408</v>
      </c>
      <c r="F33" s="67">
        <v>32.57081156168801</v>
      </c>
      <c r="G33" s="67">
        <v>33.79776466044043</v>
      </c>
      <c r="H33" s="67">
        <v>5.459666022747068</v>
      </c>
      <c r="I33" s="67">
        <v>12.076358930537587</v>
      </c>
      <c r="J33" s="60"/>
      <c r="K33" s="60"/>
    </row>
    <row r="34" spans="1:11" ht="10.5" customHeight="1">
      <c r="A34" s="62">
        <v>2003</v>
      </c>
      <c r="B34" s="120">
        <v>100</v>
      </c>
      <c r="C34" s="67">
        <v>1.8652971982018973</v>
      </c>
      <c r="D34" s="67">
        <v>4.71530879567873</v>
      </c>
      <c r="E34" s="67">
        <v>6.05191349764021</v>
      </c>
      <c r="F34" s="67">
        <v>34.61813420231031</v>
      </c>
      <c r="G34" s="67">
        <v>32.39845731731674</v>
      </c>
      <c r="H34" s="67">
        <v>3.2012854567986992</v>
      </c>
      <c r="I34" s="67">
        <v>17.149603532053405</v>
      </c>
      <c r="J34" s="60"/>
      <c r="K34" s="60"/>
    </row>
    <row r="35" spans="1:11" ht="10.5" customHeight="1">
      <c r="A35" s="59"/>
      <c r="B35" s="120"/>
      <c r="C35" s="67"/>
      <c r="D35" s="67"/>
      <c r="E35" s="67"/>
      <c r="F35" s="67"/>
      <c r="G35" s="67"/>
      <c r="H35" s="67"/>
      <c r="I35" s="67"/>
      <c r="J35" s="60"/>
      <c r="K35" s="60"/>
    </row>
    <row r="36" spans="1:9" ht="10.5" customHeight="1">
      <c r="A36" s="66" t="s">
        <v>428</v>
      </c>
      <c r="B36" s="50"/>
      <c r="C36" s="46"/>
      <c r="D36" s="46"/>
      <c r="E36" s="46"/>
      <c r="F36" s="46"/>
      <c r="G36" s="46"/>
      <c r="H36" s="46"/>
      <c r="I36" s="46"/>
    </row>
    <row r="37" spans="1:2" ht="10.5" customHeight="1">
      <c r="A37" s="59"/>
      <c r="B37" s="60"/>
    </row>
    <row r="38" spans="1:9" ht="10.5" customHeight="1">
      <c r="A38" s="62">
        <v>1990</v>
      </c>
      <c r="B38" s="68" t="s">
        <v>544</v>
      </c>
      <c r="C38" s="68" t="s">
        <v>544</v>
      </c>
      <c r="D38" s="68" t="s">
        <v>544</v>
      </c>
      <c r="E38" s="68" t="s">
        <v>544</v>
      </c>
      <c r="F38" s="68" t="s">
        <v>544</v>
      </c>
      <c r="G38" s="68" t="s">
        <v>544</v>
      </c>
      <c r="H38" s="68" t="s">
        <v>544</v>
      </c>
      <c r="I38" s="75" t="s">
        <v>597</v>
      </c>
    </row>
    <row r="39" spans="1:9" ht="10.5" customHeight="1">
      <c r="A39" s="62">
        <v>1995</v>
      </c>
      <c r="B39" s="67">
        <v>26.17231271658294</v>
      </c>
      <c r="C39" s="67">
        <v>16.105071954545455</v>
      </c>
      <c r="D39" s="67">
        <v>5.35379244279515</v>
      </c>
      <c r="E39" s="67">
        <v>176.57295618492296</v>
      </c>
      <c r="F39" s="67">
        <v>94.74780703740764</v>
      </c>
      <c r="G39" s="67">
        <v>42.75388544891641</v>
      </c>
      <c r="H39" s="67">
        <v>27.373086220789684</v>
      </c>
      <c r="I39" s="75" t="s">
        <v>597</v>
      </c>
    </row>
    <row r="40" spans="1:9" ht="10.5" customHeight="1">
      <c r="A40" s="62">
        <v>1996</v>
      </c>
      <c r="B40" s="67">
        <v>26.84903668226399</v>
      </c>
      <c r="C40" s="67">
        <v>18.140168761363636</v>
      </c>
      <c r="D40" s="67">
        <v>5.0924482055869165</v>
      </c>
      <c r="E40" s="67">
        <v>209.95491345272802</v>
      </c>
      <c r="F40" s="67">
        <v>83.59839188705507</v>
      </c>
      <c r="G40" s="67">
        <v>46.065170278637765</v>
      </c>
      <c r="H40" s="67">
        <v>36.84931506849315</v>
      </c>
      <c r="I40" s="75" t="s">
        <v>597</v>
      </c>
    </row>
    <row r="41" spans="1:9" ht="10.5" customHeight="1">
      <c r="A41" s="62">
        <v>1997</v>
      </c>
      <c r="B41" s="67">
        <v>25.793504441434035</v>
      </c>
      <c r="C41" s="67">
        <v>22.351682386363635</v>
      </c>
      <c r="D41" s="67">
        <v>5.337512246008051</v>
      </c>
      <c r="E41" s="67">
        <v>161.44416272386508</v>
      </c>
      <c r="F41" s="67">
        <v>86.8912621992444</v>
      </c>
      <c r="G41" s="67">
        <v>46.83798761609908</v>
      </c>
      <c r="H41" s="67">
        <v>23.029782433521355</v>
      </c>
      <c r="I41" s="75" t="s">
        <v>597</v>
      </c>
    </row>
    <row r="42" spans="1:9" ht="10.5" customHeight="1">
      <c r="A42" s="62">
        <v>1998</v>
      </c>
      <c r="B42" s="67">
        <v>25.375083785240832</v>
      </c>
      <c r="C42" s="67">
        <v>21.345060477272728</v>
      </c>
      <c r="D42" s="67">
        <v>4.381449235455523</v>
      </c>
      <c r="E42" s="67">
        <v>144.84442003331947</v>
      </c>
      <c r="F42" s="67">
        <v>90.80593681977861</v>
      </c>
      <c r="G42" s="67">
        <v>49.375975232198144</v>
      </c>
      <c r="H42" s="67">
        <v>18.371112006446413</v>
      </c>
      <c r="I42" s="75" t="s">
        <v>597</v>
      </c>
    </row>
    <row r="43" spans="1:9" ht="10.5" customHeight="1">
      <c r="A43" s="62">
        <v>1999</v>
      </c>
      <c r="B43" s="67">
        <v>174.322</v>
      </c>
      <c r="C43" s="67">
        <v>23.71068125</v>
      </c>
      <c r="D43" s="67">
        <v>4.104039385221627</v>
      </c>
      <c r="E43" s="67">
        <v>160.33236159933358</v>
      </c>
      <c r="F43" s="67">
        <v>90.19738476834361</v>
      </c>
      <c r="G43" s="67">
        <v>52.9966253869969</v>
      </c>
      <c r="H43" s="67">
        <v>17.10286059629331</v>
      </c>
      <c r="I43" s="75" t="s">
        <v>597</v>
      </c>
    </row>
    <row r="44" spans="1:9" ht="10.5" customHeight="1">
      <c r="A44" s="62">
        <v>2000</v>
      </c>
      <c r="B44" s="67">
        <v>26.694778924268924</v>
      </c>
      <c r="C44" s="67">
        <v>11.967013375000002</v>
      </c>
      <c r="D44" s="67">
        <v>4.134664204813307</v>
      </c>
      <c r="E44" s="67">
        <v>143.34358350687214</v>
      </c>
      <c r="F44" s="67">
        <v>100.52972773911316</v>
      </c>
      <c r="G44" s="67">
        <v>58.476780185758514</v>
      </c>
      <c r="H44" s="67">
        <v>14.96925060435133</v>
      </c>
      <c r="I44" s="75" t="s">
        <v>597</v>
      </c>
    </row>
    <row r="45" spans="1:9" ht="10.5" customHeight="1">
      <c r="A45" s="62">
        <v>2001</v>
      </c>
      <c r="B45" s="67">
        <v>26.61215180912754</v>
      </c>
      <c r="C45" s="67">
        <v>11.182410875</v>
      </c>
      <c r="D45" s="67">
        <v>3.259311461518935</v>
      </c>
      <c r="E45" s="67">
        <v>156.94418167430237</v>
      </c>
      <c r="F45" s="67">
        <v>95.66320450719162</v>
      </c>
      <c r="G45" s="67">
        <v>62.37959752321981</v>
      </c>
      <c r="H45" s="67">
        <v>16.235898468976632</v>
      </c>
      <c r="I45" s="75" t="s">
        <v>597</v>
      </c>
    </row>
    <row r="46" spans="1:9" ht="10.5" customHeight="1">
      <c r="A46" s="62">
        <v>2002</v>
      </c>
      <c r="B46" s="67">
        <v>37.41940626033854</v>
      </c>
      <c r="C46" s="67">
        <v>9.49826392930378</v>
      </c>
      <c r="D46" s="67">
        <v>4.70984738574781</v>
      </c>
      <c r="E46" s="67">
        <v>72.31808463214287</v>
      </c>
      <c r="F46" s="67">
        <v>115.92922189315227</v>
      </c>
      <c r="G46" s="67">
        <v>77.10444887257474</v>
      </c>
      <c r="H46" s="67">
        <v>21.55980757011891</v>
      </c>
      <c r="I46" s="75" t="s">
        <v>597</v>
      </c>
    </row>
    <row r="47" spans="1:9" ht="10.5" customHeight="1">
      <c r="A47" s="62">
        <v>2003</v>
      </c>
      <c r="B47" s="67">
        <v>42.76833642520471</v>
      </c>
      <c r="C47" s="67">
        <v>9.05676898154477</v>
      </c>
      <c r="D47" s="67">
        <v>3.9583485050563034</v>
      </c>
      <c r="E47" s="67">
        <v>67.17107767857142</v>
      </c>
      <c r="F47" s="67">
        <v>140.82944367176634</v>
      </c>
      <c r="G47" s="67">
        <v>84.4775395909806</v>
      </c>
      <c r="H47" s="67">
        <v>14.448696559862032</v>
      </c>
      <c r="I47" s="75" t="s">
        <v>597</v>
      </c>
    </row>
    <row r="48" spans="1:9" ht="10.5" customHeight="1">
      <c r="A48" s="59"/>
      <c r="B48" s="67"/>
      <c r="C48" s="67"/>
      <c r="D48" s="67"/>
      <c r="E48" s="67"/>
      <c r="F48" s="67"/>
      <c r="G48" s="67"/>
      <c r="H48" s="67"/>
      <c r="I48" s="75"/>
    </row>
    <row r="49" spans="1:9" ht="10.5" customHeight="1">
      <c r="A49" s="66" t="s">
        <v>430</v>
      </c>
      <c r="B49" s="50"/>
      <c r="C49" s="66"/>
      <c r="D49" s="66"/>
      <c r="E49" s="66"/>
      <c r="F49" s="66"/>
      <c r="G49" s="66"/>
      <c r="H49" s="66"/>
      <c r="I49" s="66"/>
    </row>
    <row r="50" ht="10.5" customHeight="1"/>
    <row r="51" spans="1:15" ht="10.5" customHeight="1">
      <c r="A51" s="62">
        <v>1990</v>
      </c>
      <c r="B51" s="68" t="s">
        <v>544</v>
      </c>
      <c r="C51" s="68" t="s">
        <v>544</v>
      </c>
      <c r="D51" s="68" t="s">
        <v>544</v>
      </c>
      <c r="E51" s="68" t="s">
        <v>544</v>
      </c>
      <c r="F51" s="68" t="s">
        <v>544</v>
      </c>
      <c r="G51" s="68" t="s">
        <v>544</v>
      </c>
      <c r="H51" s="68" t="s">
        <v>544</v>
      </c>
      <c r="I51" s="68" t="s">
        <v>544</v>
      </c>
      <c r="J51" s="68"/>
      <c r="K51" s="68"/>
      <c r="L51" s="68"/>
      <c r="M51" s="68"/>
      <c r="N51" s="68"/>
      <c r="O51" s="68"/>
    </row>
    <row r="52" spans="1:9" ht="10.5" customHeight="1">
      <c r="A52" s="62">
        <v>1995</v>
      </c>
      <c r="B52" s="70">
        <v>10.660414412267144</v>
      </c>
      <c r="C52" s="72">
        <v>-14.62371493975904</v>
      </c>
      <c r="D52" s="71">
        <v>-2.2696612974404218</v>
      </c>
      <c r="E52" s="72">
        <v>-19.706123522727268</v>
      </c>
      <c r="F52" s="72">
        <v>31.97859521497267</v>
      </c>
      <c r="G52" s="72">
        <v>11.880765162597058</v>
      </c>
      <c r="H52" s="72">
        <v>13.233333333333348</v>
      </c>
      <c r="I52" s="72">
        <v>405.31034482758616</v>
      </c>
    </row>
    <row r="53" spans="1:9" ht="10.5" customHeight="1">
      <c r="A53" s="62">
        <v>1996</v>
      </c>
      <c r="B53" s="70">
        <f>SUM(B14/B13*100-100)</f>
        <v>2.585648326188135</v>
      </c>
      <c r="C53" s="72">
        <f aca="true" t="shared" si="7" ref="C53:I58">SUM(C14/C13*100-100)</f>
        <v>12.636372023434532</v>
      </c>
      <c r="D53" s="71">
        <f t="shared" si="7"/>
        <v>-4.881478690118755</v>
      </c>
      <c r="E53" s="72">
        <f t="shared" si="7"/>
        <v>18.905475667997834</v>
      </c>
      <c r="F53" s="72">
        <f t="shared" si="7"/>
        <v>-11.76746512555232</v>
      </c>
      <c r="G53" s="72">
        <f t="shared" si="7"/>
        <v>7.744991583695409</v>
      </c>
      <c r="H53" s="72">
        <f t="shared" si="7"/>
        <v>34.61878127759789</v>
      </c>
      <c r="I53" s="72">
        <f t="shared" si="7"/>
        <v>-33.59999999999998</v>
      </c>
    </row>
    <row r="54" spans="1:9" ht="10.5" customHeight="1">
      <c r="A54" s="62">
        <v>1997</v>
      </c>
      <c r="B54" s="70">
        <f>SUM(B15/B14*100-100)</f>
        <v>-3.9313598224074155</v>
      </c>
      <c r="C54" s="72">
        <f t="shared" si="7"/>
        <v>23.216507411827465</v>
      </c>
      <c r="D54" s="70">
        <f t="shared" si="7"/>
        <v>4.812303052042338</v>
      </c>
      <c r="E54" s="72">
        <f t="shared" si="7"/>
        <v>-23.105318151930405</v>
      </c>
      <c r="F54" s="72">
        <f t="shared" si="7"/>
        <v>3.9389158545514817</v>
      </c>
      <c r="G54" s="72">
        <f t="shared" si="7"/>
        <v>1.6776608721659159</v>
      </c>
      <c r="H54" s="72">
        <f t="shared" si="7"/>
        <v>-37.5028209053138</v>
      </c>
      <c r="I54" s="72">
        <f t="shared" si="7"/>
        <v>105.54443788529304</v>
      </c>
    </row>
    <row r="55" spans="1:10" ht="10.5" customHeight="1">
      <c r="A55" s="62">
        <v>1998</v>
      </c>
      <c r="B55" s="70">
        <f>SUM(B16/B15*100-100)</f>
        <v>-1.6221939021246783</v>
      </c>
      <c r="C55" s="72">
        <f t="shared" si="7"/>
        <v>-4.503562155594281</v>
      </c>
      <c r="D55" s="71">
        <f t="shared" si="7"/>
        <v>-17.912146454887704</v>
      </c>
      <c r="E55" s="72">
        <f t="shared" si="7"/>
        <v>-10.282033373320488</v>
      </c>
      <c r="F55" s="72">
        <f t="shared" si="7"/>
        <v>4.505256940056597</v>
      </c>
      <c r="G55" s="72">
        <f t="shared" si="7"/>
        <v>5.418652135316577</v>
      </c>
      <c r="H55" s="72">
        <f t="shared" si="7"/>
        <v>-20.228894652056894</v>
      </c>
      <c r="I55" s="72">
        <f t="shared" si="7"/>
        <v>35</v>
      </c>
      <c r="J55" s="60"/>
    </row>
    <row r="56" spans="1:10" ht="10.5" customHeight="1">
      <c r="A56" s="62">
        <v>1999</v>
      </c>
      <c r="B56" s="70">
        <f>SUM(B17/B16*100-100)</f>
        <v>2.264451471845902</v>
      </c>
      <c r="C56" s="72">
        <f t="shared" si="7"/>
        <v>11.08275507228511</v>
      </c>
      <c r="D56" s="71">
        <f t="shared" si="7"/>
        <v>-6.331463297327346</v>
      </c>
      <c r="E56" s="72">
        <f t="shared" si="7"/>
        <v>10.692812027174654</v>
      </c>
      <c r="F56" s="72">
        <f t="shared" si="7"/>
        <v>-0.6701676924965767</v>
      </c>
      <c r="G56" s="72">
        <f t="shared" si="7"/>
        <v>7.332817504407956</v>
      </c>
      <c r="H56" s="72">
        <f t="shared" si="7"/>
        <v>-6.903509214401794</v>
      </c>
      <c r="I56" s="72">
        <f t="shared" si="7"/>
        <v>-41.48148148148149</v>
      </c>
      <c r="J56" s="60"/>
    </row>
    <row r="57" spans="1:10" ht="10.5" customHeight="1">
      <c r="A57" s="62">
        <v>2000</v>
      </c>
      <c r="B57" s="70">
        <v>2.871281598275587</v>
      </c>
      <c r="C57" s="72">
        <v>-49.529019226303326</v>
      </c>
      <c r="D57" s="72">
        <v>0.746211639731257</v>
      </c>
      <c r="E57" s="72">
        <v>-10.595975711326446</v>
      </c>
      <c r="F57" s="72">
        <v>11.45525781851255</v>
      </c>
      <c r="G57" s="72">
        <v>10.34057311903149</v>
      </c>
      <c r="H57" s="72">
        <v>-12.475164490344952</v>
      </c>
      <c r="I57" s="72">
        <v>-47.15189873417721</v>
      </c>
      <c r="J57" s="60"/>
    </row>
    <row r="58" spans="1:10" ht="10.5" customHeight="1">
      <c r="A58" s="62">
        <v>2001</v>
      </c>
      <c r="B58" s="70">
        <f>SUM(B19/B18*100-100)</f>
        <v>-0.309525377137561</v>
      </c>
      <c r="C58" s="72">
        <f t="shared" si="7"/>
        <v>-6.55637689550089</v>
      </c>
      <c r="D58" s="72">
        <f t="shared" si="7"/>
        <v>-21.17107218224257</v>
      </c>
      <c r="E58" s="72">
        <f t="shared" si="7"/>
        <v>9.488110897393739</v>
      </c>
      <c r="F58" s="72">
        <f t="shared" si="7"/>
        <v>-4.840879749073579</v>
      </c>
      <c r="G58" s="72">
        <f t="shared" si="7"/>
        <v>6.674131723845832</v>
      </c>
      <c r="H58" s="72">
        <f t="shared" si="7"/>
        <v>8.461665170179657</v>
      </c>
      <c r="I58" s="72">
        <f t="shared" si="7"/>
        <v>19.760479041916156</v>
      </c>
      <c r="J58" s="60"/>
    </row>
    <row r="59" spans="1:10" ht="10.5" customHeight="1">
      <c r="A59" s="62">
        <v>2002</v>
      </c>
      <c r="B59" s="70">
        <v>12.991208911206513</v>
      </c>
      <c r="C59" s="72">
        <v>-1.1518645550817013</v>
      </c>
      <c r="D59" s="72">
        <v>3.4634427084971406</v>
      </c>
      <c r="E59" s="72">
        <v>-14.02195827333992</v>
      </c>
      <c r="F59" s="72">
        <v>-1.8200248914845503</v>
      </c>
      <c r="G59" s="72">
        <v>1.3567189002119875</v>
      </c>
      <c r="H59" s="72">
        <v>17.8854271356784</v>
      </c>
      <c r="I59" s="75" t="s">
        <v>597</v>
      </c>
      <c r="J59" s="60"/>
    </row>
    <row r="60" spans="1:10" ht="10.5" customHeight="1">
      <c r="A60" s="62">
        <v>2003</v>
      </c>
      <c r="B60" s="70">
        <v>14.29453510740386</v>
      </c>
      <c r="C60" s="72">
        <v>-4.6481646650912865</v>
      </c>
      <c r="D60" s="72">
        <v>-15.955907254353335</v>
      </c>
      <c r="E60" s="72">
        <v>-7.117178199274065</v>
      </c>
      <c r="F60" s="72">
        <v>21.478813858997256</v>
      </c>
      <c r="G60" s="72">
        <v>9.562471201358136</v>
      </c>
      <c r="H60" s="72">
        <v>-32.98318404340776</v>
      </c>
      <c r="I60" s="121">
        <v>62.30934955202426</v>
      </c>
      <c r="J60" s="60"/>
    </row>
    <row r="61" spans="1:10" ht="10.5" customHeight="1">
      <c r="A61" s="59"/>
      <c r="B61" s="60"/>
      <c r="C61" s="60"/>
      <c r="D61" s="60"/>
      <c r="E61" s="60"/>
      <c r="F61" s="60"/>
      <c r="G61" s="60"/>
      <c r="H61" s="60"/>
      <c r="I61" s="60"/>
      <c r="J61" s="60"/>
    </row>
    <row r="62" spans="1:10" ht="10.5" customHeight="1">
      <c r="A62" s="80" t="s">
        <v>598</v>
      </c>
      <c r="B62" s="60"/>
      <c r="C62" s="60"/>
      <c r="D62" s="60"/>
      <c r="E62" s="60"/>
      <c r="F62" s="60"/>
      <c r="G62" s="60"/>
      <c r="H62" s="60"/>
      <c r="I62" s="60"/>
      <c r="J62" s="60"/>
    </row>
    <row r="63" spans="1:10" ht="11.25" customHeight="1">
      <c r="A63" s="80"/>
      <c r="B63" s="60"/>
      <c r="C63" s="60"/>
      <c r="D63" s="60"/>
      <c r="E63" s="60"/>
      <c r="F63" s="60"/>
      <c r="G63" s="60"/>
      <c r="H63" s="60"/>
      <c r="I63" s="60"/>
      <c r="J63" s="60"/>
    </row>
    <row r="64" spans="1:10" ht="11.25" customHeight="1">
      <c r="A64" s="59"/>
      <c r="B64" s="60"/>
      <c r="C64" s="60"/>
      <c r="D64" s="60"/>
      <c r="E64" s="60"/>
      <c r="F64" s="60"/>
      <c r="G64" s="60"/>
      <c r="H64" s="60"/>
      <c r="I64" s="60"/>
      <c r="J64" s="60"/>
    </row>
    <row r="65" spans="1:10" ht="11.25" customHeight="1">
      <c r="A65" s="59"/>
      <c r="B65" s="60"/>
      <c r="C65" s="60"/>
      <c r="D65" s="60"/>
      <c r="E65" s="60"/>
      <c r="F65" s="60"/>
      <c r="G65" s="60"/>
      <c r="H65" s="60"/>
      <c r="I65" s="60"/>
      <c r="J65" s="60"/>
    </row>
    <row r="66" spans="1:10" ht="11.25" customHeight="1">
      <c r="A66" s="59"/>
      <c r="B66" s="60"/>
      <c r="C66" s="60"/>
      <c r="D66" s="60"/>
      <c r="E66" s="60"/>
      <c r="F66" s="60"/>
      <c r="G66" s="60"/>
      <c r="H66" s="60"/>
      <c r="I66" s="60"/>
      <c r="J66" s="60"/>
    </row>
    <row r="67" spans="1:10" ht="11.25" customHeight="1">
      <c r="A67" s="59"/>
      <c r="B67" s="60"/>
      <c r="C67" s="60"/>
      <c r="D67" s="60"/>
      <c r="E67" s="60"/>
      <c r="F67" s="60"/>
      <c r="G67" s="60"/>
      <c r="H67" s="60"/>
      <c r="I67" s="60"/>
      <c r="J67" s="60"/>
    </row>
    <row r="68" spans="1:10" ht="11.25" customHeight="1">
      <c r="A68" s="59"/>
      <c r="B68" s="60"/>
      <c r="C68" s="60"/>
      <c r="D68" s="60"/>
      <c r="E68" s="60"/>
      <c r="F68" s="60"/>
      <c r="G68" s="60"/>
      <c r="H68" s="60"/>
      <c r="I68" s="60"/>
      <c r="J68" s="60"/>
    </row>
    <row r="69" spans="1:10" ht="11.25" customHeight="1">
      <c r="A69" s="59"/>
      <c r="B69" s="60"/>
      <c r="C69" s="60"/>
      <c r="D69" s="60"/>
      <c r="E69" s="60"/>
      <c r="F69" s="60"/>
      <c r="G69" s="60"/>
      <c r="H69" s="60"/>
      <c r="I69" s="60"/>
      <c r="J69" s="60"/>
    </row>
    <row r="70" spans="1:10" ht="11.25" customHeight="1">
      <c r="A70" s="59"/>
      <c r="B70" s="60"/>
      <c r="C70" s="60"/>
      <c r="D70" s="60"/>
      <c r="E70" s="60"/>
      <c r="F70" s="60"/>
      <c r="G70" s="60"/>
      <c r="H70" s="60"/>
      <c r="I70" s="60"/>
      <c r="J70" s="60"/>
    </row>
  </sheetData>
  <mergeCells count="1">
    <mergeCell ref="A7:A8"/>
  </mergeCells>
  <printOptions/>
  <pageMargins left="0.75" right="0.75" top="1" bottom="1" header="0.4921259845" footer="0.4921259845"/>
  <pageSetup horizontalDpi="600" verticalDpi="600" orientation="portrait" paperSize="9" r:id="rId2"/>
  <headerFooter alignWithMargins="0">
    <oddHeader>&amp;C&amp;9- 18 -</oddHeader>
  </headerFooter>
  <drawing r:id="rId1"/>
</worksheet>
</file>

<file path=xl/worksheets/sheet16.xml><?xml version="1.0" encoding="utf-8"?>
<worksheet xmlns="http://schemas.openxmlformats.org/spreadsheetml/2006/main" xmlns:r="http://schemas.openxmlformats.org/officeDocument/2006/relationships">
  <dimension ref="A1:J60"/>
  <sheetViews>
    <sheetView workbookViewId="0" topLeftCell="A1">
      <selection activeCell="C52" sqref="C52:C54"/>
    </sheetView>
  </sheetViews>
  <sheetFormatPr defaultColWidth="11.421875" defaultRowHeight="12.75"/>
  <cols>
    <col min="3" max="9" width="8.7109375" style="0" customWidth="1"/>
  </cols>
  <sheetData>
    <row r="1" spans="1:9" ht="12.75">
      <c r="A1" s="45"/>
      <c r="B1" s="50"/>
      <c r="C1" s="50"/>
      <c r="D1" s="50"/>
      <c r="E1" s="50"/>
      <c r="F1" s="50"/>
      <c r="G1" s="50"/>
      <c r="H1" s="50"/>
      <c r="I1" s="50"/>
    </row>
    <row r="2" spans="1:9" ht="12.75">
      <c r="A2" s="45"/>
      <c r="B2" s="50"/>
      <c r="C2" s="50"/>
      <c r="D2" s="50"/>
      <c r="E2" s="50"/>
      <c r="F2" s="50"/>
      <c r="G2" s="50"/>
      <c r="H2" s="50"/>
      <c r="I2" s="50"/>
    </row>
    <row r="3" spans="1:9" ht="12.75">
      <c r="A3" s="49" t="s">
        <v>348</v>
      </c>
      <c r="B3" s="50"/>
      <c r="C3" s="50"/>
      <c r="D3" s="50"/>
      <c r="E3" s="50"/>
      <c r="F3" s="50"/>
      <c r="G3" s="50"/>
      <c r="H3" s="50"/>
      <c r="I3" s="50"/>
    </row>
    <row r="4" spans="1:9" ht="12.75">
      <c r="A4" s="49" t="s">
        <v>599</v>
      </c>
      <c r="B4" s="46"/>
      <c r="C4" s="50"/>
      <c r="D4" s="46"/>
      <c r="E4" s="46"/>
      <c r="F4" s="46"/>
      <c r="G4" s="46"/>
      <c r="H4" s="46"/>
      <c r="I4" s="46"/>
    </row>
    <row r="5" spans="1:9" ht="12.75">
      <c r="A5" s="49"/>
      <c r="B5" s="46"/>
      <c r="C5" s="77"/>
      <c r="D5" s="46"/>
      <c r="E5" s="46"/>
      <c r="F5" s="46"/>
      <c r="G5" s="46"/>
      <c r="H5" s="46"/>
      <c r="I5" s="46"/>
    </row>
    <row r="6" spans="1:9" ht="10.5" customHeight="1">
      <c r="A6" s="48"/>
      <c r="B6" s="47"/>
      <c r="C6" s="47"/>
      <c r="D6" s="47"/>
      <c r="E6" s="47"/>
      <c r="F6" s="47"/>
      <c r="G6" s="47"/>
      <c r="H6" s="47"/>
      <c r="I6" s="47"/>
    </row>
    <row r="7" spans="1:9" ht="10.5" customHeight="1">
      <c r="A7" s="1416"/>
      <c r="B7" s="53" t="s">
        <v>536</v>
      </c>
      <c r="C7" s="54" t="s">
        <v>537</v>
      </c>
      <c r="D7" s="54"/>
      <c r="E7" s="54"/>
      <c r="F7" s="54"/>
      <c r="G7" s="54"/>
      <c r="H7" s="54"/>
      <c r="I7" s="54"/>
    </row>
    <row r="8" spans="1:9" ht="10.5" customHeight="1">
      <c r="A8" s="1418"/>
      <c r="B8" s="56" t="s">
        <v>538</v>
      </c>
      <c r="C8" s="57" t="s">
        <v>319</v>
      </c>
      <c r="D8" s="57" t="s">
        <v>320</v>
      </c>
      <c r="E8" s="57" t="s">
        <v>321</v>
      </c>
      <c r="F8" s="57" t="s">
        <v>322</v>
      </c>
      <c r="G8" s="57" t="s">
        <v>324</v>
      </c>
      <c r="H8" s="57" t="s">
        <v>325</v>
      </c>
      <c r="I8" s="58" t="s">
        <v>540</v>
      </c>
    </row>
    <row r="9" spans="1:9" ht="10.5" customHeight="1">
      <c r="A9" s="59"/>
      <c r="B9" s="60"/>
      <c r="C9" s="47"/>
      <c r="D9" s="47"/>
      <c r="E9" s="47"/>
      <c r="F9" s="47"/>
      <c r="G9" s="47"/>
      <c r="H9" s="47"/>
      <c r="I9" s="47"/>
    </row>
    <row r="10" spans="1:9" ht="10.5" customHeight="1">
      <c r="A10" s="61" t="s">
        <v>541</v>
      </c>
      <c r="B10" s="50"/>
      <c r="C10" s="46"/>
      <c r="D10" s="46"/>
      <c r="E10" s="46"/>
      <c r="F10" s="46"/>
      <c r="G10" s="46"/>
      <c r="H10" s="46"/>
      <c r="I10" s="46"/>
    </row>
    <row r="11" spans="1:9" ht="10.5" customHeight="1">
      <c r="A11" s="59"/>
      <c r="B11" s="60"/>
      <c r="C11" s="47"/>
      <c r="D11" s="47"/>
      <c r="E11" s="47"/>
      <c r="F11" s="47"/>
      <c r="G11" s="47"/>
      <c r="H11" s="47"/>
      <c r="I11" s="47"/>
    </row>
    <row r="12" spans="1:9" ht="10.5" customHeight="1">
      <c r="A12" s="62">
        <v>1990</v>
      </c>
      <c r="B12" s="63">
        <v>147583</v>
      </c>
      <c r="C12" s="64">
        <v>2459</v>
      </c>
      <c r="D12" s="64">
        <v>89911</v>
      </c>
      <c r="E12" s="64">
        <v>6369</v>
      </c>
      <c r="F12" s="64">
        <v>9933</v>
      </c>
      <c r="G12" s="64">
        <v>22077</v>
      </c>
      <c r="H12" s="64">
        <v>16225</v>
      </c>
      <c r="I12" s="64">
        <v>609</v>
      </c>
    </row>
    <row r="13" spans="1:9" ht="10.5" customHeight="1">
      <c r="A13" s="62">
        <v>1995</v>
      </c>
      <c r="B13" s="64">
        <v>105934.62056662206</v>
      </c>
      <c r="C13" s="64">
        <v>1921.324857</v>
      </c>
      <c r="D13" s="64">
        <v>10923.038900000001</v>
      </c>
      <c r="E13" s="64">
        <v>29040.243</v>
      </c>
      <c r="F13" s="64">
        <v>28206.775009622077</v>
      </c>
      <c r="G13" s="64">
        <v>21702.9888</v>
      </c>
      <c r="H13" s="64">
        <v>13787</v>
      </c>
      <c r="I13" s="64">
        <v>353.25</v>
      </c>
    </row>
    <row r="14" spans="1:9" ht="10.5" customHeight="1">
      <c r="A14" s="62">
        <v>1996</v>
      </c>
      <c r="B14" s="64">
        <v>112111.0548546</v>
      </c>
      <c r="C14" s="64">
        <v>371.12966800000004</v>
      </c>
      <c r="D14" s="64">
        <v>7695.252603000001</v>
      </c>
      <c r="E14" s="64">
        <v>30453.390611999996</v>
      </c>
      <c r="F14" s="64">
        <v>37161.776976</v>
      </c>
      <c r="G14" s="64">
        <v>22258.912395600004</v>
      </c>
      <c r="H14" s="64">
        <v>13948</v>
      </c>
      <c r="I14" s="64">
        <v>222.59260000000015</v>
      </c>
    </row>
    <row r="15" spans="1:10" ht="10.5" customHeight="1">
      <c r="A15" s="62">
        <v>1997</v>
      </c>
      <c r="B15" s="64">
        <v>107554.4357555</v>
      </c>
      <c r="C15" s="64">
        <v>354.879539</v>
      </c>
      <c r="D15" s="64">
        <v>4057.7626019999993</v>
      </c>
      <c r="E15" s="64">
        <v>29831.868822499997</v>
      </c>
      <c r="F15" s="64">
        <v>38598.814792000005</v>
      </c>
      <c r="G15" s="64">
        <v>22044.978000000003</v>
      </c>
      <c r="H15" s="64">
        <v>11770.232</v>
      </c>
      <c r="I15" s="64">
        <v>895.9</v>
      </c>
      <c r="J15" s="64"/>
    </row>
    <row r="16" spans="1:10" ht="10.5" customHeight="1">
      <c r="A16" s="62">
        <v>1998</v>
      </c>
      <c r="B16" s="64">
        <v>108005.04094480001</v>
      </c>
      <c r="C16" s="64">
        <v>87.60576900000001</v>
      </c>
      <c r="D16" s="64">
        <v>2296.441122</v>
      </c>
      <c r="E16" s="64">
        <v>32641.687773799997</v>
      </c>
      <c r="F16" s="64">
        <v>38216.64988</v>
      </c>
      <c r="G16" s="64">
        <v>22391.3304</v>
      </c>
      <c r="H16" s="64">
        <v>11272.041000000001</v>
      </c>
      <c r="I16" s="64">
        <v>1099.285</v>
      </c>
      <c r="J16" s="65"/>
    </row>
    <row r="17" spans="1:9" ht="10.5" customHeight="1">
      <c r="A17" s="62">
        <v>1999</v>
      </c>
      <c r="B17" s="64">
        <v>106381.51983448665</v>
      </c>
      <c r="C17" s="64">
        <v>89.92295899999999</v>
      </c>
      <c r="D17" s="64">
        <v>1926.988586</v>
      </c>
      <c r="E17" s="64">
        <v>28905.9156694</v>
      </c>
      <c r="F17" s="64">
        <v>40495.70842008664</v>
      </c>
      <c r="G17" s="64">
        <v>22394.2212</v>
      </c>
      <c r="H17" s="64">
        <v>11110.861</v>
      </c>
      <c r="I17" s="64">
        <v>1457.902</v>
      </c>
    </row>
    <row r="18" spans="1:9" ht="10.5" customHeight="1">
      <c r="A18" s="62">
        <v>2000</v>
      </c>
      <c r="B18" s="64">
        <v>104315.29066245508</v>
      </c>
      <c r="C18" s="64">
        <v>111.693365</v>
      </c>
      <c r="D18" s="64">
        <v>1380.856627</v>
      </c>
      <c r="E18" s="64">
        <v>27686.3862789772</v>
      </c>
      <c r="F18" s="64">
        <v>39906.62435147787</v>
      </c>
      <c r="G18" s="64">
        <v>23085.5364</v>
      </c>
      <c r="H18" s="64">
        <v>10398.085</v>
      </c>
      <c r="I18" s="64">
        <v>1746.1086400000002</v>
      </c>
    </row>
    <row r="19" spans="1:9" ht="10.5" customHeight="1">
      <c r="A19" s="62">
        <v>2001</v>
      </c>
      <c r="B19" s="64">
        <v>113505.08592540001</v>
      </c>
      <c r="C19" s="64">
        <v>106.15918500000001</v>
      </c>
      <c r="D19" s="64">
        <v>1275.659112</v>
      </c>
      <c r="E19" s="64">
        <v>31389.5490204</v>
      </c>
      <c r="F19" s="64">
        <v>44094.093608</v>
      </c>
      <c r="G19" s="64" t="s">
        <v>600</v>
      </c>
      <c r="H19" s="64">
        <v>11038.8</v>
      </c>
      <c r="I19" s="64">
        <v>2164.285</v>
      </c>
    </row>
    <row r="20" spans="1:9" ht="10.5" customHeight="1">
      <c r="A20" s="62">
        <v>2002</v>
      </c>
      <c r="B20" s="64">
        <v>113784.31877344</v>
      </c>
      <c r="C20" s="64">
        <v>43.258404</v>
      </c>
      <c r="D20" s="64">
        <v>1194.225236</v>
      </c>
      <c r="E20" s="64">
        <v>28185.94867744</v>
      </c>
      <c r="F20" s="64">
        <v>41362.195256</v>
      </c>
      <c r="G20" s="64">
        <v>30606.159600000003</v>
      </c>
      <c r="H20" s="64">
        <v>10092.5316</v>
      </c>
      <c r="I20" s="64">
        <v>2300</v>
      </c>
    </row>
    <row r="21" spans="1:9" ht="10.5" customHeight="1">
      <c r="A21" s="62">
        <v>2003</v>
      </c>
      <c r="B21" s="64">
        <v>107948.25717935</v>
      </c>
      <c r="C21" s="64">
        <v>26.80895535</v>
      </c>
      <c r="D21" s="64">
        <v>1125.9091859999999</v>
      </c>
      <c r="E21" s="64">
        <v>27836.967694</v>
      </c>
      <c r="F21" s="64">
        <v>37556.954144</v>
      </c>
      <c r="G21" s="64">
        <v>27692.6184</v>
      </c>
      <c r="H21" s="64">
        <v>11208.998800000001</v>
      </c>
      <c r="I21" s="64">
        <v>2500</v>
      </c>
    </row>
    <row r="22" spans="1:9" ht="10.5" customHeight="1">
      <c r="A22" s="59"/>
      <c r="B22" s="64"/>
      <c r="C22" s="64"/>
      <c r="D22" s="64"/>
      <c r="E22" s="64"/>
      <c r="F22" s="64"/>
      <c r="G22" s="64"/>
      <c r="H22" s="64"/>
      <c r="I22" s="64"/>
    </row>
    <row r="23" spans="1:9" ht="10.5" customHeight="1">
      <c r="A23" s="66" t="s">
        <v>543</v>
      </c>
      <c r="B23" s="50"/>
      <c r="C23" s="46"/>
      <c r="D23" s="46"/>
      <c r="E23" s="46"/>
      <c r="F23" s="46"/>
      <c r="G23" s="46"/>
      <c r="H23" s="46"/>
      <c r="I23" s="46"/>
    </row>
    <row r="24" spans="1:9" ht="10.5" customHeight="1">
      <c r="A24" s="48"/>
      <c r="B24" s="47"/>
      <c r="C24" s="47"/>
      <c r="D24" s="47"/>
      <c r="E24" s="47"/>
      <c r="F24" s="47"/>
      <c r="G24" s="47"/>
      <c r="H24" s="47"/>
      <c r="I24" s="47"/>
    </row>
    <row r="25" spans="1:9" ht="10.5" customHeight="1">
      <c r="A25" s="62">
        <v>1990</v>
      </c>
      <c r="B25" s="64">
        <v>100</v>
      </c>
      <c r="C25" s="67">
        <f>SUM(C12/B12*100)</f>
        <v>1.666181064214713</v>
      </c>
      <c r="D25" s="67">
        <f>SUM(D12/B12*100)</f>
        <v>60.922328452464036</v>
      </c>
      <c r="E25" s="67">
        <f>SUM(E12/B12*100)</f>
        <v>4.315537697431275</v>
      </c>
      <c r="F25" s="67">
        <f>SUM(F12/B12*100)</f>
        <v>6.730449984076757</v>
      </c>
      <c r="G25" s="67">
        <f>SUM(G12/B12*100)</f>
        <v>14.959039997831727</v>
      </c>
      <c r="H25" s="67">
        <f>SUM(H12/B12*100)</f>
        <v>10.993813650623716</v>
      </c>
      <c r="I25" s="67">
        <f>SUM(I12/B12*100)</f>
        <v>0.4126491533577715</v>
      </c>
    </row>
    <row r="26" spans="1:9" ht="10.5" customHeight="1">
      <c r="A26" s="62">
        <v>1995</v>
      </c>
      <c r="B26" s="64">
        <v>100</v>
      </c>
      <c r="C26" s="67">
        <f aca="true" t="shared" si="0" ref="C26:C32">SUM(C13/B13*100)</f>
        <v>1.8136892799759288</v>
      </c>
      <c r="D26" s="67">
        <f aca="true" t="shared" si="1" ref="D26:D32">SUM(D13/B13*100)</f>
        <v>10.311113441078051</v>
      </c>
      <c r="E26" s="67">
        <f aca="true" t="shared" si="2" ref="E26:E32">SUM(E13/B13*100)</f>
        <v>27.413363869781033</v>
      </c>
      <c r="F26" s="67">
        <f aca="true" t="shared" si="3" ref="F26:F32">SUM(F13/B13*100)</f>
        <v>26.626588039632328</v>
      </c>
      <c r="G26" s="67">
        <f aca="true" t="shared" si="4" ref="G26:G31">SUM(G13/B13*100)</f>
        <v>20.48715394827042</v>
      </c>
      <c r="H26" s="67">
        <f aca="true" t="shared" si="5" ref="H26:H32">SUM(H13/B13*100)</f>
        <v>13.014631030211115</v>
      </c>
      <c r="I26" s="67">
        <f aca="true" t="shared" si="6" ref="I26:I32">SUM(I13/B13*100)</f>
        <v>0.33346039105114067</v>
      </c>
    </row>
    <row r="27" spans="1:9" ht="10.5" customHeight="1">
      <c r="A27" s="62">
        <v>1996</v>
      </c>
      <c r="B27" s="64">
        <v>100</v>
      </c>
      <c r="C27" s="67">
        <f t="shared" si="0"/>
        <v>0.33103753102789785</v>
      </c>
      <c r="D27" s="67">
        <f t="shared" si="1"/>
        <v>6.863955220990643</v>
      </c>
      <c r="E27" s="67">
        <f t="shared" si="2"/>
        <v>27.163592967255422</v>
      </c>
      <c r="F27" s="67">
        <f t="shared" si="3"/>
        <v>33.14729044713401</v>
      </c>
      <c r="G27" s="67">
        <f t="shared" si="4"/>
        <v>19.854342129300466</v>
      </c>
      <c r="H27" s="67">
        <f t="shared" si="5"/>
        <v>12.441235182462208</v>
      </c>
      <c r="I27" s="67">
        <f t="shared" si="6"/>
        <v>0.19854652182934748</v>
      </c>
    </row>
    <row r="28" spans="1:9" ht="10.5" customHeight="1">
      <c r="A28" s="62">
        <v>1997</v>
      </c>
      <c r="B28" s="64">
        <v>100</v>
      </c>
      <c r="C28" s="67">
        <f t="shared" si="0"/>
        <v>0.3299534198726458</v>
      </c>
      <c r="D28" s="67">
        <f t="shared" si="1"/>
        <v>3.772752442516066</v>
      </c>
      <c r="E28" s="67">
        <f t="shared" si="2"/>
        <v>27.736530448930825</v>
      </c>
      <c r="F28" s="67">
        <f t="shared" si="3"/>
        <v>35.887701442407675</v>
      </c>
      <c r="G28" s="67">
        <f t="shared" si="4"/>
        <v>20.496577240304745</v>
      </c>
      <c r="H28" s="67">
        <f t="shared" si="5"/>
        <v>10.943511457544053</v>
      </c>
      <c r="I28" s="67">
        <f t="shared" si="6"/>
        <v>0.8329735484240002</v>
      </c>
    </row>
    <row r="29" spans="1:9" ht="10.5" customHeight="1">
      <c r="A29" s="62">
        <v>1998</v>
      </c>
      <c r="B29" s="64">
        <v>100</v>
      </c>
      <c r="C29" s="67">
        <f t="shared" si="0"/>
        <v>0.08111266681040766</v>
      </c>
      <c r="D29" s="67">
        <f t="shared" si="1"/>
        <v>2.1262351293155675</v>
      </c>
      <c r="E29" s="67">
        <f t="shared" si="2"/>
        <v>30.222374333882012</v>
      </c>
      <c r="F29" s="67">
        <f t="shared" si="3"/>
        <v>35.384135356730276</v>
      </c>
      <c r="G29" s="67">
        <f t="shared" si="4"/>
        <v>20.731745670504324</v>
      </c>
      <c r="H29" s="67">
        <f t="shared" si="5"/>
        <v>10.436587867932012</v>
      </c>
      <c r="I29" s="67">
        <f t="shared" si="6"/>
        <v>1.0178089748253791</v>
      </c>
    </row>
    <row r="30" spans="1:9" ht="10.5" customHeight="1">
      <c r="A30" s="62">
        <v>1999</v>
      </c>
      <c r="B30" s="64">
        <v>100</v>
      </c>
      <c r="C30" s="67">
        <f t="shared" si="0"/>
        <v>0.08452874064960375</v>
      </c>
      <c r="D30" s="67">
        <f t="shared" si="1"/>
        <v>1.81139411149427</v>
      </c>
      <c r="E30" s="67">
        <f t="shared" si="2"/>
        <v>27.171933353060922</v>
      </c>
      <c r="F30" s="67">
        <f t="shared" si="3"/>
        <v>38.06648794178891</v>
      </c>
      <c r="G30" s="67">
        <f t="shared" si="4"/>
        <v>21.050856610097295</v>
      </c>
      <c r="H30" s="67">
        <f t="shared" si="5"/>
        <v>10.444352569212018</v>
      </c>
      <c r="I30" s="67">
        <f t="shared" si="6"/>
        <v>1.3704466736969656</v>
      </c>
    </row>
    <row r="31" spans="1:9" ht="10.5" customHeight="1">
      <c r="A31" s="62">
        <v>2000</v>
      </c>
      <c r="B31" s="64">
        <v>100</v>
      </c>
      <c r="C31" s="67">
        <f t="shared" si="0"/>
        <v>0.10707285987575782</v>
      </c>
      <c r="D31" s="67">
        <f t="shared" si="1"/>
        <v>1.3237336714788972</v>
      </c>
      <c r="E31" s="67">
        <f t="shared" si="2"/>
        <v>26.54106229600146</v>
      </c>
      <c r="F31" s="67">
        <f t="shared" si="3"/>
        <v>38.255776404447076</v>
      </c>
      <c r="G31" s="67">
        <f t="shared" si="4"/>
        <v>22.13053930386918</v>
      </c>
      <c r="H31" s="67">
        <f t="shared" si="5"/>
        <v>9.967939440102096</v>
      </c>
      <c r="I31" s="67">
        <f t="shared" si="6"/>
        <v>1.6738760242255217</v>
      </c>
    </row>
    <row r="32" spans="1:9" ht="10.5" customHeight="1">
      <c r="A32" s="62">
        <v>2001</v>
      </c>
      <c r="B32" s="64">
        <v>100</v>
      </c>
      <c r="C32" s="67">
        <f t="shared" si="0"/>
        <v>0.09352813059828173</v>
      </c>
      <c r="D32" s="67">
        <f t="shared" si="1"/>
        <v>1.123878372144851</v>
      </c>
      <c r="E32" s="67">
        <f t="shared" si="2"/>
        <v>27.654751119285038</v>
      </c>
      <c r="F32" s="67">
        <f t="shared" si="3"/>
        <v>38.847680919761046</v>
      </c>
      <c r="G32" s="67">
        <v>20.648008685182102</v>
      </c>
      <c r="H32" s="67">
        <f t="shared" si="5"/>
        <v>9.725379184554894</v>
      </c>
      <c r="I32" s="67">
        <f t="shared" si="6"/>
        <v>1.9067735884737824</v>
      </c>
    </row>
    <row r="33" spans="1:9" ht="10.5" customHeight="1">
      <c r="A33" s="62">
        <v>2002</v>
      </c>
      <c r="B33" s="64">
        <v>100</v>
      </c>
      <c r="C33" s="67">
        <v>0.03801789602144857</v>
      </c>
      <c r="D33" s="67">
        <v>1.0495516859206797</v>
      </c>
      <c r="E33" s="67">
        <v>24.771382367338372</v>
      </c>
      <c r="F33" s="67">
        <v>36.35140211047687</v>
      </c>
      <c r="G33" s="67">
        <v>26.898398592991548</v>
      </c>
      <c r="H33" s="67">
        <v>8.86987917912977</v>
      </c>
      <c r="I33" s="67">
        <v>2.0213681681213136</v>
      </c>
    </row>
    <row r="34" spans="1:9" ht="10.5" customHeight="1">
      <c r="A34" s="62">
        <v>2003</v>
      </c>
      <c r="B34" s="64">
        <v>100</v>
      </c>
      <c r="C34" s="67">
        <v>0.024835005261324806</v>
      </c>
      <c r="D34" s="67">
        <v>1.0430082109888672</v>
      </c>
      <c r="E34" s="67">
        <v>25.787324799279006</v>
      </c>
      <c r="F34" s="67">
        <v>34.791626215512885</v>
      </c>
      <c r="G34" s="67">
        <v>25.65360397990517</v>
      </c>
      <c r="H34" s="67">
        <v>10.383677414427243</v>
      </c>
      <c r="I34" s="67">
        <v>2.3159243746255114</v>
      </c>
    </row>
    <row r="35" spans="1:9" ht="10.5" customHeight="1">
      <c r="A35" s="59"/>
      <c r="B35" s="64"/>
      <c r="C35" s="67"/>
      <c r="D35" s="67"/>
      <c r="E35" s="67"/>
      <c r="F35" s="67"/>
      <c r="G35" s="67"/>
      <c r="H35" s="67"/>
      <c r="I35" s="67"/>
    </row>
    <row r="36" spans="1:9" ht="10.5" customHeight="1">
      <c r="A36" s="66" t="s">
        <v>428</v>
      </c>
      <c r="B36" s="50"/>
      <c r="C36" s="50"/>
      <c r="D36" s="50"/>
      <c r="E36" s="50"/>
      <c r="F36" s="50"/>
      <c r="G36" s="50"/>
      <c r="H36" s="50"/>
      <c r="I36" s="50"/>
    </row>
    <row r="37" ht="10.5" customHeight="1"/>
    <row r="38" spans="1:9" ht="10.5" customHeight="1">
      <c r="A38" s="62">
        <v>1990</v>
      </c>
      <c r="B38" s="68" t="s">
        <v>544</v>
      </c>
      <c r="C38" s="68" t="s">
        <v>544</v>
      </c>
      <c r="D38" s="68" t="s">
        <v>544</v>
      </c>
      <c r="E38" s="68" t="s">
        <v>544</v>
      </c>
      <c r="F38" s="68" t="s">
        <v>544</v>
      </c>
      <c r="G38" s="68" t="s">
        <v>544</v>
      </c>
      <c r="H38" s="68" t="s">
        <v>544</v>
      </c>
      <c r="I38" s="68" t="s">
        <v>544</v>
      </c>
    </row>
    <row r="39" spans="1:9" ht="10.5" customHeight="1">
      <c r="A39" s="62">
        <v>1995</v>
      </c>
      <c r="B39" s="67">
        <f>SUM(B13/$B$12*100)</f>
        <v>71.77969045663936</v>
      </c>
      <c r="C39" s="67">
        <f>SUM(C13/$C$12*100)</f>
        <v>78.13439841398943</v>
      </c>
      <c r="D39" s="67">
        <f>SUM(D13/$D$12*100)</f>
        <v>12.148723626697514</v>
      </c>
      <c r="E39" s="67">
        <f>SUM(E13/$E$12*100)</f>
        <v>455.96236457842673</v>
      </c>
      <c r="F39" s="67">
        <f>SUM(F13/$F$12*100)</f>
        <v>283.9703514509421</v>
      </c>
      <c r="G39" s="67">
        <f aca="true" t="shared" si="7" ref="G39:G44">SUM(G13/$G$12*100)</f>
        <v>98.30587851610272</v>
      </c>
      <c r="H39" s="67">
        <f>SUM(H13/$H$12*100)</f>
        <v>84.97380585516179</v>
      </c>
      <c r="I39" s="67">
        <f>SUM(I13/$I$12*100)</f>
        <v>58.00492610837439</v>
      </c>
    </row>
    <row r="40" spans="1:9" ht="10.5" customHeight="1">
      <c r="A40" s="62">
        <v>1996</v>
      </c>
      <c r="B40" s="67">
        <f aca="true" t="shared" si="8" ref="B40:B45">SUM(B14/$B$12*100)</f>
        <v>75.96474855139142</v>
      </c>
      <c r="C40" s="67">
        <f aca="true" t="shared" si="9" ref="C40:C45">SUM(C14/$C$12*100)</f>
        <v>15.092707116714113</v>
      </c>
      <c r="D40" s="67">
        <f aca="true" t="shared" si="10" ref="D40:D45">SUM(D14/$D$12*100)</f>
        <v>8.558744317158078</v>
      </c>
      <c r="E40" s="67">
        <f aca="true" t="shared" si="11" ref="E40:E45">SUM(E14/$E$12*100)</f>
        <v>478.15026867640125</v>
      </c>
      <c r="F40" s="67">
        <f aca="true" t="shared" si="12" ref="F40:F45">SUM(F14/$F$12*100)</f>
        <v>374.1244032618544</v>
      </c>
      <c r="G40" s="67">
        <f t="shared" si="7"/>
        <v>100.82399055849982</v>
      </c>
      <c r="H40" s="67">
        <f aca="true" t="shared" si="13" ref="H40:H45">SUM(H14/$H$12*100)</f>
        <v>85.96610169491525</v>
      </c>
      <c r="I40" s="67">
        <f aca="true" t="shared" si="14" ref="I40:I45">SUM(I14/$I$12*100)</f>
        <v>36.55050903119871</v>
      </c>
    </row>
    <row r="41" spans="1:9" ht="10.5" customHeight="1">
      <c r="A41" s="62">
        <v>1997</v>
      </c>
      <c r="B41" s="67">
        <f t="shared" si="8"/>
        <v>72.87725263444977</v>
      </c>
      <c r="C41" s="67">
        <f t="shared" si="9"/>
        <v>14.43186413176088</v>
      </c>
      <c r="D41" s="67">
        <f t="shared" si="10"/>
        <v>4.513088055966455</v>
      </c>
      <c r="E41" s="67">
        <f t="shared" si="11"/>
        <v>468.3917227586748</v>
      </c>
      <c r="F41" s="67">
        <f t="shared" si="12"/>
        <v>388.5917123930334</v>
      </c>
      <c r="G41" s="67">
        <f t="shared" si="7"/>
        <v>99.85495311863026</v>
      </c>
      <c r="H41" s="67">
        <f t="shared" si="13"/>
        <v>72.54380277349769</v>
      </c>
      <c r="I41" s="67">
        <f t="shared" si="14"/>
        <v>147.11001642036123</v>
      </c>
    </row>
    <row r="42" spans="1:9" ht="10.5" customHeight="1">
      <c r="A42" s="62">
        <v>1998</v>
      </c>
      <c r="B42" s="67">
        <f t="shared" si="8"/>
        <v>73.18257586903641</v>
      </c>
      <c r="C42" s="67">
        <f t="shared" si="9"/>
        <v>3.5626583570557138</v>
      </c>
      <c r="D42" s="67">
        <f t="shared" si="10"/>
        <v>2.5541269944723117</v>
      </c>
      <c r="E42" s="67">
        <f t="shared" si="11"/>
        <v>512.5088361406814</v>
      </c>
      <c r="F42" s="67">
        <f t="shared" si="12"/>
        <v>384.74428551293664</v>
      </c>
      <c r="G42" s="67">
        <f t="shared" si="7"/>
        <v>101.42379127598858</v>
      </c>
      <c r="H42" s="67">
        <f t="shared" si="13"/>
        <v>69.47328813559322</v>
      </c>
      <c r="I42" s="67">
        <f t="shared" si="14"/>
        <v>180.5065681444992</v>
      </c>
    </row>
    <row r="43" spans="1:9" ht="10.5" customHeight="1">
      <c r="A43" s="62">
        <v>1999</v>
      </c>
      <c r="B43" s="67">
        <v>174.322</v>
      </c>
      <c r="C43" s="67">
        <f t="shared" si="9"/>
        <v>3.65689137860919</v>
      </c>
      <c r="D43" s="67">
        <f t="shared" si="10"/>
        <v>2.1432178331905996</v>
      </c>
      <c r="E43" s="67">
        <f t="shared" si="11"/>
        <v>453.85328417962006</v>
      </c>
      <c r="F43" s="67">
        <f t="shared" si="12"/>
        <v>407.6885978061677</v>
      </c>
      <c r="G43" s="67">
        <f t="shared" si="7"/>
        <v>101.43688544639218</v>
      </c>
      <c r="H43" s="67">
        <f t="shared" si="13"/>
        <v>68.47988289676425</v>
      </c>
      <c r="I43" s="67">
        <f t="shared" si="14"/>
        <v>239.3927750410509</v>
      </c>
    </row>
    <row r="44" spans="1:9" ht="10.5" customHeight="1">
      <c r="A44" s="62">
        <v>2000</v>
      </c>
      <c r="B44" s="67">
        <f t="shared" si="8"/>
        <v>70.68245710038086</v>
      </c>
      <c r="C44" s="67">
        <f t="shared" si="9"/>
        <v>4.542227124847499</v>
      </c>
      <c r="D44" s="67">
        <f t="shared" si="10"/>
        <v>1.535803880504054</v>
      </c>
      <c r="E44" s="67">
        <f t="shared" si="11"/>
        <v>434.70538984106145</v>
      </c>
      <c r="F44" s="67">
        <f t="shared" si="12"/>
        <v>401.7580222639471</v>
      </c>
      <c r="G44" s="67">
        <f t="shared" si="7"/>
        <v>104.56826742763963</v>
      </c>
      <c r="H44" s="67">
        <f t="shared" si="13"/>
        <v>64.08681047765793</v>
      </c>
      <c r="I44" s="67">
        <f t="shared" si="14"/>
        <v>286.7173464696223</v>
      </c>
    </row>
    <row r="45" spans="1:9" ht="10.5" customHeight="1">
      <c r="A45" s="62">
        <v>2001</v>
      </c>
      <c r="B45" s="67">
        <f t="shared" si="8"/>
        <v>76.90932283894487</v>
      </c>
      <c r="C45" s="67">
        <f t="shared" si="9"/>
        <v>4.317168971126475</v>
      </c>
      <c r="D45" s="67">
        <f t="shared" si="10"/>
        <v>1.418802050917018</v>
      </c>
      <c r="E45" s="67">
        <f t="shared" si="11"/>
        <v>492.8489404992935</v>
      </c>
      <c r="F45" s="67">
        <f t="shared" si="12"/>
        <v>443.91516770361426</v>
      </c>
      <c r="G45" s="67">
        <v>106.15817366490012</v>
      </c>
      <c r="H45" s="67">
        <f t="shared" si="13"/>
        <v>68.03574730354391</v>
      </c>
      <c r="I45" s="67">
        <f t="shared" si="14"/>
        <v>355.3834154351395</v>
      </c>
    </row>
    <row r="46" spans="1:9" ht="10.5" customHeight="1">
      <c r="A46" s="62">
        <v>2002</v>
      </c>
      <c r="B46" s="67">
        <v>77.09852677709492</v>
      </c>
      <c r="C46" s="67">
        <v>1.7591868239121595</v>
      </c>
      <c r="D46" s="67">
        <v>1.3282304011744948</v>
      </c>
      <c r="E46" s="67">
        <v>442.5490450218245</v>
      </c>
      <c r="F46" s="67">
        <v>416.41191237289837</v>
      </c>
      <c r="G46" s="67">
        <v>138.6336893599674</v>
      </c>
      <c r="H46" s="67">
        <v>62.20358459167951</v>
      </c>
      <c r="I46" s="67">
        <v>377.6683087027914</v>
      </c>
    </row>
    <row r="47" spans="1:9" ht="10.5" customHeight="1">
      <c r="A47" s="62">
        <v>2003</v>
      </c>
      <c r="B47" s="67">
        <v>73.1441000517336</v>
      </c>
      <c r="C47" s="67">
        <v>1.0902381191541277</v>
      </c>
      <c r="D47" s="67">
        <v>1.2522485413353204</v>
      </c>
      <c r="E47" s="67">
        <v>437.06967646412306</v>
      </c>
      <c r="F47" s="67">
        <v>378.10283040370484</v>
      </c>
      <c r="G47" s="67">
        <v>125.43651039543415</v>
      </c>
      <c r="H47" s="67">
        <v>69.08473836671803</v>
      </c>
      <c r="I47" s="67">
        <v>410.50903119868633</v>
      </c>
    </row>
    <row r="48" spans="1:9" ht="10.5" customHeight="1">
      <c r="A48" s="59"/>
      <c r="B48" s="67"/>
      <c r="C48" s="67"/>
      <c r="D48" s="67"/>
      <c r="E48" s="67"/>
      <c r="F48" s="67"/>
      <c r="G48" s="67"/>
      <c r="H48" s="67"/>
      <c r="I48" s="67"/>
    </row>
    <row r="49" spans="1:9" ht="10.5" customHeight="1">
      <c r="A49" s="66" t="s">
        <v>430</v>
      </c>
      <c r="B49" s="50"/>
      <c r="C49" s="50"/>
      <c r="D49" s="50"/>
      <c r="E49" s="50"/>
      <c r="F49" s="50"/>
      <c r="G49" s="50"/>
      <c r="H49" s="50"/>
      <c r="I49" s="50"/>
    </row>
    <row r="50" ht="10.5" customHeight="1"/>
    <row r="51" spans="1:9" ht="10.5" customHeight="1">
      <c r="A51" s="62">
        <v>1990</v>
      </c>
      <c r="B51" s="68" t="s">
        <v>544</v>
      </c>
      <c r="C51" s="68" t="s">
        <v>544</v>
      </c>
      <c r="D51" s="68" t="s">
        <v>544</v>
      </c>
      <c r="E51" s="68" t="s">
        <v>544</v>
      </c>
      <c r="F51" s="68" t="s">
        <v>544</v>
      </c>
      <c r="G51" s="68" t="s">
        <v>544</v>
      </c>
      <c r="H51" s="68" t="s">
        <v>544</v>
      </c>
      <c r="I51" s="68" t="s">
        <v>544</v>
      </c>
    </row>
    <row r="52" spans="1:9" ht="10.5" customHeight="1">
      <c r="A52" s="62">
        <v>1995</v>
      </c>
      <c r="B52" s="70">
        <v>0.658121820776941</v>
      </c>
      <c r="C52" s="123">
        <v>-28.83982011111111</v>
      </c>
      <c r="D52" s="122">
        <v>-26.769650710646275</v>
      </c>
      <c r="E52" s="123">
        <v>2.218384371700097</v>
      </c>
      <c r="F52" s="123">
        <v>18.515861384966698</v>
      </c>
      <c r="G52" s="123">
        <v>8.650757446808498</v>
      </c>
      <c r="H52" s="123">
        <v>-9.134647070454093</v>
      </c>
      <c r="I52" s="123">
        <v>31.80970149253733</v>
      </c>
    </row>
    <row r="53" spans="1:9" ht="10.5" customHeight="1">
      <c r="A53" s="62">
        <v>1996</v>
      </c>
      <c r="B53" s="70">
        <v>5.830420928438215</v>
      </c>
      <c r="C53" s="123">
        <v>-80.68365864065849</v>
      </c>
      <c r="D53" s="122">
        <v>-29.55025910417659</v>
      </c>
      <c r="E53" s="123">
        <v>4.866170066138892</v>
      </c>
      <c r="F53" s="123">
        <v>31.74769878273264</v>
      </c>
      <c r="G53" s="123">
        <v>2.561507084222441</v>
      </c>
      <c r="H53" s="123">
        <v>1.167766736781033</v>
      </c>
      <c r="I53" s="123">
        <v>-36.98723283793343</v>
      </c>
    </row>
    <row r="54" spans="1:9" ht="10.5" customHeight="1">
      <c r="A54" s="62">
        <v>1997</v>
      </c>
      <c r="B54" s="70">
        <v>-4.064379828563389</v>
      </c>
      <c r="C54" s="123">
        <v>-4.378558331801159</v>
      </c>
      <c r="D54" s="122">
        <v>-47.26927352042898</v>
      </c>
      <c r="E54" s="123">
        <v>-2.0408952074291875</v>
      </c>
      <c r="F54" s="123">
        <v>3.866978204320205</v>
      </c>
      <c r="G54" s="123">
        <v>-0.9611179189612642</v>
      </c>
      <c r="H54" s="122">
        <v>-15.613478634929734</v>
      </c>
      <c r="I54" s="123">
        <v>302.48417961783065</v>
      </c>
    </row>
    <row r="55" spans="1:9" ht="10.5" customHeight="1">
      <c r="A55" s="62">
        <v>1998</v>
      </c>
      <c r="B55" s="70">
        <v>0.4189554676520686</v>
      </c>
      <c r="C55" s="123">
        <v>-75.3139419514406</v>
      </c>
      <c r="D55" s="122">
        <v>-43.40622290549662</v>
      </c>
      <c r="E55" s="123">
        <v>9.418849915231448</v>
      </c>
      <c r="F55" s="123">
        <v>-0.9900949395970002</v>
      </c>
      <c r="G55" s="123">
        <v>1.5711170135892019</v>
      </c>
      <c r="H55" s="122">
        <v>-4.232635346525015</v>
      </c>
      <c r="I55" s="123">
        <v>22.70175242772632</v>
      </c>
    </row>
    <row r="56" spans="1:9" ht="11.25" customHeight="1">
      <c r="A56" s="62">
        <v>1999</v>
      </c>
      <c r="B56" s="70">
        <v>-1.5031901253045419</v>
      </c>
      <c r="C56" s="123">
        <v>2.6450198730633616</v>
      </c>
      <c r="D56" s="122">
        <v>-16.08804739040029</v>
      </c>
      <c r="E56" s="123">
        <v>-11.444788426040063</v>
      </c>
      <c r="F56" s="123">
        <v>5.963522567370163</v>
      </c>
      <c r="G56" s="123">
        <v>0.012910353910910999</v>
      </c>
      <c r="H56" s="122">
        <v>-1.4299096321597915</v>
      </c>
      <c r="I56" s="123">
        <v>32.6227502422029</v>
      </c>
    </row>
    <row r="57" spans="1:9" ht="11.25" customHeight="1">
      <c r="A57" s="62">
        <v>2000</v>
      </c>
      <c r="B57" s="70">
        <v>-1.9422820573031032</v>
      </c>
      <c r="C57" s="123">
        <v>24.21006408385651</v>
      </c>
      <c r="D57" s="123">
        <v>-28.34121400447154</v>
      </c>
      <c r="E57" s="123">
        <v>-4.218961282426363</v>
      </c>
      <c r="F57" s="123">
        <v>-1.4546827098265425</v>
      </c>
      <c r="G57" s="123">
        <v>3.0870249687450695</v>
      </c>
      <c r="H57" s="123">
        <v>-6.415128404540411</v>
      </c>
      <c r="I57" s="123">
        <v>19.7685880120886</v>
      </c>
    </row>
    <row r="58" spans="1:9" ht="11.25" customHeight="1">
      <c r="A58" s="62">
        <v>2001</v>
      </c>
      <c r="B58" s="70">
        <v>8.809633951633614</v>
      </c>
      <c r="C58" s="123">
        <v>-4.954797449248659</v>
      </c>
      <c r="D58" s="123">
        <v>-7.618279330602789</v>
      </c>
      <c r="E58" s="123">
        <v>13.375392166057736</v>
      </c>
      <c r="F58" s="123">
        <v>10.493168301184724</v>
      </c>
      <c r="G58" s="123">
        <v>1.5204481018686664</v>
      </c>
      <c r="H58" s="123">
        <v>6.161855764787447</v>
      </c>
      <c r="I58" s="123">
        <v>23.949045919616992</v>
      </c>
    </row>
    <row r="59" spans="1:9" ht="11.25" customHeight="1">
      <c r="A59" s="62">
        <v>2002</v>
      </c>
      <c r="B59" s="123">
        <v>0.24600910678445587</v>
      </c>
      <c r="C59" s="123">
        <v>-59.25137895510408</v>
      </c>
      <c r="D59" s="123">
        <v>-6.3836706243823045</v>
      </c>
      <c r="E59" s="123">
        <v>-10.205945746076154</v>
      </c>
      <c r="F59" s="123">
        <v>-6.1956106327681795</v>
      </c>
      <c r="G59" s="123" t="s">
        <v>601</v>
      </c>
      <c r="H59" s="123">
        <v>-8.572203500380468</v>
      </c>
      <c r="I59" s="123">
        <v>6.2706621355320635</v>
      </c>
    </row>
    <row r="60" spans="1:9" ht="11.25" customHeight="1">
      <c r="A60" s="62">
        <v>2003</v>
      </c>
      <c r="B60" s="70">
        <v>-5.129056144995161</v>
      </c>
      <c r="C60" s="123">
        <v>-38.02601836628091</v>
      </c>
      <c r="D60" s="123">
        <v>-5.720533107206933</v>
      </c>
      <c r="E60" s="123">
        <v>-1.2381381497345956</v>
      </c>
      <c r="F60" s="123">
        <v>-9.199804527899204</v>
      </c>
      <c r="G60" s="123">
        <v>-9.51946025923489</v>
      </c>
      <c r="H60" s="123">
        <v>11.062310669406287</v>
      </c>
      <c r="I60" s="123">
        <v>8.695652173913032</v>
      </c>
    </row>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sheetData>
  <mergeCells count="1">
    <mergeCell ref="A7:A8"/>
  </mergeCells>
  <printOptions/>
  <pageMargins left="0.75" right="0.75" top="1" bottom="1" header="0.4921259845" footer="0.4921259845"/>
  <pageSetup horizontalDpi="600" verticalDpi="600" orientation="portrait" paperSize="9" r:id="rId2"/>
  <headerFooter alignWithMargins="0">
    <oddHeader>&amp;C&amp;9- 19 -</oddHeader>
  </headerFooter>
  <drawing r:id="rId1"/>
</worksheet>
</file>

<file path=xl/worksheets/sheet17.xml><?xml version="1.0" encoding="utf-8"?>
<worksheet xmlns="http://schemas.openxmlformats.org/spreadsheetml/2006/main" xmlns:r="http://schemas.openxmlformats.org/officeDocument/2006/relationships">
  <dimension ref="A1:AH95"/>
  <sheetViews>
    <sheetView workbookViewId="0" topLeftCell="A1">
      <selection activeCell="C52" sqref="C52:C54"/>
    </sheetView>
  </sheetViews>
  <sheetFormatPr defaultColWidth="11.421875" defaultRowHeight="12.75"/>
  <cols>
    <col min="1" max="1" width="2.8515625" style="127" customWidth="1"/>
    <col min="2" max="2" width="6.8515625" style="127" customWidth="1"/>
    <col min="3" max="3" width="30.8515625" style="127" customWidth="1"/>
    <col min="4" max="4" width="4.140625" style="127" bestFit="1" customWidth="1"/>
    <col min="5" max="5" width="6.00390625" style="127" customWidth="1"/>
    <col min="6" max="7" width="4.28125" style="127" customWidth="1"/>
    <col min="8" max="10" width="5.28125" style="127" customWidth="1"/>
    <col min="11" max="11" width="5.00390625" style="127" customWidth="1"/>
    <col min="12" max="12" width="4.28125" style="127" customWidth="1"/>
    <col min="13" max="13" width="5.421875" style="127" customWidth="1"/>
    <col min="14" max="14" width="5.28125" style="127" customWidth="1"/>
    <col min="15" max="15" width="4.421875" style="127" customWidth="1"/>
    <col min="16" max="16" width="5.140625" style="127" customWidth="1"/>
    <col min="17" max="17" width="4.57421875" style="127" bestFit="1" customWidth="1"/>
    <col min="18" max="18" width="5.140625" style="127" customWidth="1"/>
    <col min="19" max="19" width="4.28125" style="127" customWidth="1"/>
    <col min="20" max="20" width="3.57421875" style="127" customWidth="1"/>
    <col min="21" max="21" width="5.28125" style="127" customWidth="1"/>
    <col min="22" max="22" width="5.00390625" style="127" customWidth="1"/>
    <col min="23" max="24" width="5.7109375" style="127" customWidth="1"/>
    <col min="25" max="25" width="6.28125" style="127" customWidth="1"/>
    <col min="26" max="26" width="4.421875" style="127" customWidth="1"/>
    <col min="27" max="28" width="5.7109375" style="127" customWidth="1"/>
    <col min="29" max="29" width="5.28125" style="127" bestFit="1" customWidth="1"/>
    <col min="30" max="32" width="6.7109375" style="127" customWidth="1"/>
    <col min="33" max="33" width="4.28125" style="127" bestFit="1" customWidth="1"/>
    <col min="34" max="16384" width="11.421875" style="127" customWidth="1"/>
  </cols>
  <sheetData>
    <row r="1" spans="1:33" s="126" customFormat="1" ht="12">
      <c r="A1" s="124" t="s">
        <v>602</v>
      </c>
      <c r="B1" s="125"/>
      <c r="C1" s="125"/>
      <c r="D1" s="125"/>
      <c r="E1" s="125"/>
      <c r="F1" s="125"/>
      <c r="G1" s="125"/>
      <c r="H1" s="125"/>
      <c r="I1" s="125"/>
      <c r="J1" s="125"/>
      <c r="K1" s="125"/>
      <c r="L1" s="125"/>
      <c r="M1" s="124"/>
      <c r="N1" s="124"/>
      <c r="O1" s="124"/>
      <c r="P1" s="124" t="s">
        <v>603</v>
      </c>
      <c r="Q1" s="124"/>
      <c r="R1" s="124"/>
      <c r="S1" s="125"/>
      <c r="T1" s="125"/>
      <c r="U1" s="125"/>
      <c r="V1" s="125"/>
      <c r="W1" s="125"/>
      <c r="X1" s="125"/>
      <c r="Y1" s="125"/>
      <c r="Z1" s="125"/>
      <c r="AA1" s="125"/>
      <c r="AB1" s="125"/>
      <c r="AC1" s="125"/>
      <c r="AD1" s="125"/>
      <c r="AE1" s="125"/>
      <c r="AF1" s="125"/>
      <c r="AG1" s="125"/>
    </row>
    <row r="2" spans="1:33" s="126" customFormat="1" ht="3.75" customHeight="1">
      <c r="A2" s="124"/>
      <c r="B2" s="125"/>
      <c r="C2" s="125"/>
      <c r="D2" s="125"/>
      <c r="E2" s="125"/>
      <c r="F2" s="125"/>
      <c r="G2" s="125"/>
      <c r="H2" s="125"/>
      <c r="I2" s="125"/>
      <c r="J2" s="125"/>
      <c r="K2" s="125"/>
      <c r="L2" s="125"/>
      <c r="M2" s="124"/>
      <c r="N2" s="124"/>
      <c r="O2" s="124"/>
      <c r="P2" s="124"/>
      <c r="Q2" s="124"/>
      <c r="R2" s="124"/>
      <c r="S2" s="125"/>
      <c r="T2" s="125"/>
      <c r="U2" s="125"/>
      <c r="V2" s="125"/>
      <c r="W2" s="125"/>
      <c r="X2" s="125"/>
      <c r="Y2" s="125"/>
      <c r="Z2" s="125"/>
      <c r="AA2" s="125"/>
      <c r="AB2" s="125"/>
      <c r="AC2" s="125"/>
      <c r="AD2" s="125"/>
      <c r="AE2" s="125"/>
      <c r="AF2" s="125"/>
      <c r="AG2" s="125"/>
    </row>
    <row r="3" spans="1:33" s="126" customFormat="1" ht="3.75" customHeight="1">
      <c r="A3" s="124"/>
      <c r="B3" s="125"/>
      <c r="C3" s="125"/>
      <c r="D3" s="125"/>
      <c r="E3" s="125"/>
      <c r="F3" s="125"/>
      <c r="G3" s="125"/>
      <c r="H3" s="125"/>
      <c r="I3" s="125"/>
      <c r="J3" s="125"/>
      <c r="K3" s="125"/>
      <c r="L3" s="125"/>
      <c r="M3" s="124"/>
      <c r="N3" s="124"/>
      <c r="O3" s="124"/>
      <c r="P3" s="124"/>
      <c r="Q3" s="124"/>
      <c r="R3" s="124"/>
      <c r="S3" s="125"/>
      <c r="T3" s="125"/>
      <c r="U3" s="125"/>
      <c r="V3" s="125"/>
      <c r="W3" s="125"/>
      <c r="X3" s="125"/>
      <c r="Y3" s="125"/>
      <c r="Z3" s="125"/>
      <c r="AA3" s="125"/>
      <c r="AB3" s="125"/>
      <c r="AC3" s="125"/>
      <c r="AD3" s="125"/>
      <c r="AE3" s="125"/>
      <c r="AF3" s="125"/>
      <c r="AG3" s="125"/>
    </row>
    <row r="4" spans="1:33" s="126" customFormat="1" ht="3.75" customHeight="1">
      <c r="A4" s="127"/>
      <c r="B4" s="127"/>
      <c r="C4" s="127"/>
      <c r="D4" s="127"/>
      <c r="E4" s="127"/>
      <c r="F4" s="127"/>
      <c r="G4" s="127"/>
      <c r="H4" s="127"/>
      <c r="I4" s="127"/>
      <c r="J4" s="127"/>
      <c r="K4" s="127"/>
      <c r="L4" s="127"/>
      <c r="M4" s="127"/>
      <c r="W4" s="127"/>
      <c r="Y4" s="127"/>
      <c r="AG4" s="127"/>
    </row>
    <row r="5" spans="1:33" s="126" customFormat="1" ht="3.75" customHeight="1">
      <c r="A5" s="127"/>
      <c r="B5" s="127"/>
      <c r="C5" s="127"/>
      <c r="D5" s="127"/>
      <c r="E5" s="127"/>
      <c r="F5" s="127"/>
      <c r="G5" s="127"/>
      <c r="H5" s="127"/>
      <c r="I5" s="127"/>
      <c r="J5" s="127"/>
      <c r="K5" s="127"/>
      <c r="L5" s="127"/>
      <c r="M5" s="127"/>
      <c r="O5" s="124"/>
      <c r="W5" s="127"/>
      <c r="Y5" s="127"/>
      <c r="AG5" s="127"/>
    </row>
    <row r="6" spans="1:33" s="126" customFormat="1" ht="3.75" customHeight="1" thickBot="1">
      <c r="A6" s="127"/>
      <c r="B6" s="127"/>
      <c r="C6" s="127"/>
      <c r="D6" s="127"/>
      <c r="E6" s="127"/>
      <c r="F6" s="127"/>
      <c r="G6" s="127"/>
      <c r="H6" s="127"/>
      <c r="I6" s="127"/>
      <c r="J6" s="127"/>
      <c r="K6" s="127"/>
      <c r="L6" s="127"/>
      <c r="M6" s="127"/>
      <c r="W6" s="127"/>
      <c r="Y6" s="127"/>
      <c r="AG6" s="127"/>
    </row>
    <row r="7" spans="1:33" s="126" customFormat="1" ht="10.5" customHeight="1">
      <c r="A7" s="128"/>
      <c r="B7" s="129"/>
      <c r="C7" s="129"/>
      <c r="D7" s="130"/>
      <c r="E7" s="131"/>
      <c r="F7" s="129"/>
      <c r="G7" s="129"/>
      <c r="H7" s="129"/>
      <c r="I7" s="131"/>
      <c r="J7" s="129"/>
      <c r="K7" s="129"/>
      <c r="L7" s="132"/>
      <c r="M7" s="131"/>
      <c r="N7" s="129"/>
      <c r="O7" s="132"/>
      <c r="P7" s="131"/>
      <c r="Q7" s="129"/>
      <c r="R7" s="129"/>
      <c r="S7" s="132"/>
      <c r="T7" s="129"/>
      <c r="U7" s="132"/>
      <c r="V7" s="129"/>
      <c r="W7" s="133"/>
      <c r="X7" s="129"/>
      <c r="Y7" s="134"/>
      <c r="Z7" s="129"/>
      <c r="AA7" s="135"/>
      <c r="AB7" s="129"/>
      <c r="AC7" s="132"/>
      <c r="AD7" s="136"/>
      <c r="AE7" s="136"/>
      <c r="AF7" s="136"/>
      <c r="AG7" s="137"/>
    </row>
    <row r="8" spans="1:33" s="126" customFormat="1" ht="11.25" customHeight="1">
      <c r="A8" s="138"/>
      <c r="B8" s="139" t="s">
        <v>604</v>
      </c>
      <c r="C8" s="140"/>
      <c r="D8" s="141"/>
      <c r="E8" s="142" t="s">
        <v>319</v>
      </c>
      <c r="F8" s="143"/>
      <c r="G8" s="143"/>
      <c r="H8" s="143"/>
      <c r="I8" s="142" t="s">
        <v>320</v>
      </c>
      <c r="J8" s="144"/>
      <c r="K8" s="145"/>
      <c r="L8" s="146"/>
      <c r="M8" s="142" t="s">
        <v>321</v>
      </c>
      <c r="N8" s="147"/>
      <c r="O8" s="148"/>
      <c r="P8" s="142" t="s">
        <v>605</v>
      </c>
      <c r="Q8" s="144"/>
      <c r="R8" s="144"/>
      <c r="S8" s="149"/>
      <c r="T8" s="144" t="s">
        <v>322</v>
      </c>
      <c r="U8" s="149"/>
      <c r="V8" s="1428" t="s">
        <v>606</v>
      </c>
      <c r="W8" s="1429"/>
      <c r="X8" s="1429"/>
      <c r="Y8" s="1429"/>
      <c r="Z8" s="1429"/>
      <c r="AA8" s="1429"/>
      <c r="AB8" s="1429"/>
      <c r="AC8" s="149"/>
      <c r="AD8" s="144" t="s">
        <v>607</v>
      </c>
      <c r="AE8" s="144"/>
      <c r="AF8" s="144"/>
      <c r="AG8" s="151"/>
    </row>
    <row r="9" spans="1:33" s="126" customFormat="1" ht="10.5" customHeight="1">
      <c r="A9" s="138"/>
      <c r="B9" s="139"/>
      <c r="C9" s="140"/>
      <c r="D9" s="152"/>
      <c r="E9" s="153"/>
      <c r="F9" s="154"/>
      <c r="G9" s="154"/>
      <c r="H9" s="156"/>
      <c r="I9" s="155"/>
      <c r="J9" s="156"/>
      <c r="K9" s="157"/>
      <c r="L9" s="158"/>
      <c r="M9" s="153"/>
      <c r="N9" s="154"/>
      <c r="O9" s="159"/>
      <c r="P9" s="160" t="s">
        <v>608</v>
      </c>
      <c r="Q9" s="161"/>
      <c r="R9" s="162"/>
      <c r="S9" s="163"/>
      <c r="T9" s="156"/>
      <c r="U9" s="164" t="s">
        <v>609</v>
      </c>
      <c r="V9" s="165" t="s">
        <v>610</v>
      </c>
      <c r="W9" s="166"/>
      <c r="X9" s="167"/>
      <c r="Y9" s="168"/>
      <c r="Z9" s="169"/>
      <c r="AA9" s="170"/>
      <c r="AB9" s="1007"/>
      <c r="AC9" s="1008"/>
      <c r="AD9" s="167" t="s">
        <v>611</v>
      </c>
      <c r="AE9" s="172"/>
      <c r="AF9" s="173"/>
      <c r="AG9" s="174"/>
    </row>
    <row r="10" spans="1:33" s="126" customFormat="1" ht="10.5" customHeight="1">
      <c r="A10" s="138"/>
      <c r="B10" s="139"/>
      <c r="C10" s="140"/>
      <c r="D10" s="152" t="s">
        <v>612</v>
      </c>
      <c r="E10" s="155"/>
      <c r="F10" s="170"/>
      <c r="G10" s="170"/>
      <c r="H10" s="156" t="s">
        <v>613</v>
      </c>
      <c r="I10" s="155"/>
      <c r="J10" s="156"/>
      <c r="K10" s="156" t="s">
        <v>613</v>
      </c>
      <c r="L10" s="175"/>
      <c r="M10" s="155"/>
      <c r="N10" s="170"/>
      <c r="O10" s="176" t="s">
        <v>614</v>
      </c>
      <c r="P10" s="177"/>
      <c r="Q10" s="169"/>
      <c r="R10" s="169" t="s">
        <v>613</v>
      </c>
      <c r="S10" s="163"/>
      <c r="T10" s="156" t="s">
        <v>615</v>
      </c>
      <c r="U10" s="171"/>
      <c r="V10" s="156"/>
      <c r="W10" s="170"/>
      <c r="X10" s="169"/>
      <c r="Y10" s="156"/>
      <c r="Z10" s="178"/>
      <c r="AA10" s="170"/>
      <c r="AB10" s="175"/>
      <c r="AC10" s="176"/>
      <c r="AD10" s="169"/>
      <c r="AE10" s="169"/>
      <c r="AF10" s="179"/>
      <c r="AG10" s="174" t="s">
        <v>612</v>
      </c>
    </row>
    <row r="11" spans="1:33" s="126" customFormat="1" ht="10.5" customHeight="1">
      <c r="A11" s="138"/>
      <c r="B11" s="139"/>
      <c r="C11" s="140"/>
      <c r="D11" s="152" t="s">
        <v>616</v>
      </c>
      <c r="E11" s="155" t="s">
        <v>617</v>
      </c>
      <c r="F11" s="170" t="s">
        <v>618</v>
      </c>
      <c r="G11" s="170" t="s">
        <v>619</v>
      </c>
      <c r="H11" s="156" t="s">
        <v>550</v>
      </c>
      <c r="I11" s="155" t="s">
        <v>617</v>
      </c>
      <c r="J11" s="156" t="s">
        <v>620</v>
      </c>
      <c r="K11" s="156" t="s">
        <v>551</v>
      </c>
      <c r="L11" s="175" t="s">
        <v>621</v>
      </c>
      <c r="M11" s="155" t="s">
        <v>622</v>
      </c>
      <c r="N11" s="170" t="s">
        <v>623</v>
      </c>
      <c r="O11" s="176" t="s">
        <v>624</v>
      </c>
      <c r="P11" s="177"/>
      <c r="Q11" s="169"/>
      <c r="R11" s="169" t="s">
        <v>552</v>
      </c>
      <c r="S11" s="163" t="s">
        <v>625</v>
      </c>
      <c r="T11" s="156" t="s">
        <v>626</v>
      </c>
      <c r="U11" s="171" t="s">
        <v>627</v>
      </c>
      <c r="V11" s="156" t="s">
        <v>628</v>
      </c>
      <c r="W11" s="170" t="s">
        <v>629</v>
      </c>
      <c r="X11" s="169" t="s">
        <v>630</v>
      </c>
      <c r="Y11" s="156" t="s">
        <v>631</v>
      </c>
      <c r="Z11" s="156" t="s">
        <v>633</v>
      </c>
      <c r="AA11" s="170" t="s">
        <v>324</v>
      </c>
      <c r="AB11" s="175" t="s">
        <v>634</v>
      </c>
      <c r="AC11" s="176" t="s">
        <v>613</v>
      </c>
      <c r="AD11" s="180" t="s">
        <v>563</v>
      </c>
      <c r="AE11" s="180" t="s">
        <v>564</v>
      </c>
      <c r="AF11" s="181" t="s">
        <v>635</v>
      </c>
      <c r="AG11" s="174" t="s">
        <v>616</v>
      </c>
    </row>
    <row r="12" spans="1:33" s="126" customFormat="1" ht="10.5" customHeight="1">
      <c r="A12" s="138"/>
      <c r="B12" s="182" t="s">
        <v>120</v>
      </c>
      <c r="C12" s="183"/>
      <c r="D12" s="184" t="s">
        <v>636</v>
      </c>
      <c r="E12" s="155" t="s">
        <v>637</v>
      </c>
      <c r="F12" s="170" t="s">
        <v>638</v>
      </c>
      <c r="G12" s="170"/>
      <c r="H12" s="156" t="s">
        <v>639</v>
      </c>
      <c r="I12" s="155" t="s">
        <v>637</v>
      </c>
      <c r="J12" s="156"/>
      <c r="K12" s="156" t="s">
        <v>639</v>
      </c>
      <c r="L12" s="175" t="s">
        <v>640</v>
      </c>
      <c r="M12" s="155" t="s">
        <v>641</v>
      </c>
      <c r="N12" s="170" t="s">
        <v>641</v>
      </c>
      <c r="O12" s="176" t="s">
        <v>642</v>
      </c>
      <c r="P12" s="155" t="s">
        <v>643</v>
      </c>
      <c r="Q12" s="156" t="s">
        <v>644</v>
      </c>
      <c r="R12" s="156" t="s">
        <v>645</v>
      </c>
      <c r="S12" s="163" t="s">
        <v>646</v>
      </c>
      <c r="T12" s="156" t="s">
        <v>647</v>
      </c>
      <c r="U12" s="163" t="s">
        <v>648</v>
      </c>
      <c r="V12" s="156" t="s">
        <v>649</v>
      </c>
      <c r="W12" s="170" t="s">
        <v>650</v>
      </c>
      <c r="X12" s="156" t="s">
        <v>651</v>
      </c>
      <c r="Y12" s="156"/>
      <c r="Z12" s="156" t="s">
        <v>653</v>
      </c>
      <c r="AA12" s="185"/>
      <c r="AB12" s="175" t="s">
        <v>654</v>
      </c>
      <c r="AC12" s="176" t="s">
        <v>121</v>
      </c>
      <c r="AD12" s="186" t="s">
        <v>568</v>
      </c>
      <c r="AE12" s="186" t="s">
        <v>568</v>
      </c>
      <c r="AF12" s="187"/>
      <c r="AG12" s="188" t="s">
        <v>636</v>
      </c>
    </row>
    <row r="13" spans="1:33" s="126" customFormat="1" ht="10.5" customHeight="1">
      <c r="A13" s="138"/>
      <c r="B13"/>
      <c r="C13" s="183"/>
      <c r="D13" s="184" t="s">
        <v>655</v>
      </c>
      <c r="E13" s="155"/>
      <c r="F13" s="170"/>
      <c r="G13" s="170"/>
      <c r="H13" s="156" t="s">
        <v>656</v>
      </c>
      <c r="I13" s="155"/>
      <c r="J13" s="156"/>
      <c r="K13" s="156" t="s">
        <v>656</v>
      </c>
      <c r="L13" s="175" t="s">
        <v>657</v>
      </c>
      <c r="M13" s="155" t="s">
        <v>658</v>
      </c>
      <c r="N13" s="170" t="s">
        <v>659</v>
      </c>
      <c r="O13" s="176" t="s">
        <v>660</v>
      </c>
      <c r="P13" s="155"/>
      <c r="Q13" s="156"/>
      <c r="R13" s="156" t="s">
        <v>661</v>
      </c>
      <c r="S13" s="163" t="s">
        <v>648</v>
      </c>
      <c r="T13" s="156" t="s">
        <v>662</v>
      </c>
      <c r="U13" s="163"/>
      <c r="V13" s="156"/>
      <c r="W13" s="170"/>
      <c r="X13" s="156" t="s">
        <v>648</v>
      </c>
      <c r="Y13" s="156"/>
      <c r="Z13" s="156"/>
      <c r="AA13" s="156"/>
      <c r="AB13" s="175"/>
      <c r="AC13" s="176" t="s">
        <v>663</v>
      </c>
      <c r="AD13" s="186" t="s">
        <v>663</v>
      </c>
      <c r="AE13" s="186" t="s">
        <v>663</v>
      </c>
      <c r="AF13" s="187"/>
      <c r="AG13" s="188" t="s">
        <v>655</v>
      </c>
    </row>
    <row r="14" spans="1:33" s="126" customFormat="1" ht="10.5" customHeight="1">
      <c r="A14" s="138"/>
      <c r="B14"/>
      <c r="D14" s="152"/>
      <c r="E14" s="189"/>
      <c r="F14" s="190"/>
      <c r="G14" s="190"/>
      <c r="H14" s="193"/>
      <c r="I14" s="189"/>
      <c r="J14" s="191"/>
      <c r="K14" s="191"/>
      <c r="L14" s="192"/>
      <c r="M14" s="155"/>
      <c r="N14" s="170"/>
      <c r="O14" s="176"/>
      <c r="P14" s="155"/>
      <c r="Q14" s="156"/>
      <c r="R14" s="156"/>
      <c r="S14" s="163"/>
      <c r="T14" s="156"/>
      <c r="U14" s="163"/>
      <c r="V14" s="156"/>
      <c r="W14" s="190"/>
      <c r="X14" s="156"/>
      <c r="Y14" s="193"/>
      <c r="Z14" s="193"/>
      <c r="AA14" s="156"/>
      <c r="AB14" s="1009"/>
      <c r="AC14" s="176"/>
      <c r="AD14" s="186"/>
      <c r="AE14" s="186"/>
      <c r="AF14" s="187"/>
      <c r="AG14" s="174"/>
    </row>
    <row r="15" spans="1:33" s="126" customFormat="1" ht="10.5" customHeight="1">
      <c r="A15" s="138"/>
      <c r="B15" s="194" t="s">
        <v>664</v>
      </c>
      <c r="C15" s="195"/>
      <c r="D15" s="141"/>
      <c r="E15" s="196" t="s">
        <v>665</v>
      </c>
      <c r="F15" s="197"/>
      <c r="G15" s="197"/>
      <c r="H15" s="197"/>
      <c r="I15" s="197"/>
      <c r="J15" s="197"/>
      <c r="K15" s="197"/>
      <c r="L15" s="197"/>
      <c r="M15" s="196" t="s">
        <v>665</v>
      </c>
      <c r="N15" s="198"/>
      <c r="O15" s="199"/>
      <c r="P15" s="196" t="s">
        <v>665</v>
      </c>
      <c r="Q15" s="197"/>
      <c r="R15" s="197"/>
      <c r="S15" s="200"/>
      <c r="T15" s="201" t="s">
        <v>666</v>
      </c>
      <c r="U15" s="200"/>
      <c r="V15" s="201" t="s">
        <v>667</v>
      </c>
      <c r="W15" s="201"/>
      <c r="X15" s="202" t="s">
        <v>666</v>
      </c>
      <c r="Y15" s="1430" t="s">
        <v>541</v>
      </c>
      <c r="Z15" s="1431"/>
      <c r="AA15" s="201" t="s">
        <v>668</v>
      </c>
      <c r="AB15" s="197" t="s">
        <v>669</v>
      </c>
      <c r="AC15" s="1010"/>
      <c r="AD15" s="197" t="s">
        <v>541</v>
      </c>
      <c r="AE15" s="197"/>
      <c r="AF15" s="197"/>
      <c r="AG15" s="151"/>
    </row>
    <row r="16" spans="1:33" s="126" customFormat="1" ht="9.75" customHeight="1">
      <c r="A16" s="204"/>
      <c r="B16" s="205" t="s">
        <v>670</v>
      </c>
      <c r="C16" s="206"/>
      <c r="D16" s="207"/>
      <c r="E16" s="208">
        <v>1</v>
      </c>
      <c r="F16" s="203">
        <v>2</v>
      </c>
      <c r="G16" s="1005">
        <v>3</v>
      </c>
      <c r="H16" s="209">
        <v>4</v>
      </c>
      <c r="I16" s="1006">
        <v>5</v>
      </c>
      <c r="J16" s="210">
        <v>6</v>
      </c>
      <c r="K16" s="210">
        <v>7</v>
      </c>
      <c r="L16" s="211">
        <v>8</v>
      </c>
      <c r="M16" s="208">
        <v>9</v>
      </c>
      <c r="N16" s="210">
        <v>10</v>
      </c>
      <c r="O16" s="209">
        <v>11</v>
      </c>
      <c r="P16" s="208">
        <v>12</v>
      </c>
      <c r="Q16" s="210">
        <v>13</v>
      </c>
      <c r="R16" s="203">
        <v>14</v>
      </c>
      <c r="S16" s="211">
        <v>15</v>
      </c>
      <c r="T16" s="210">
        <v>16</v>
      </c>
      <c r="U16" s="209">
        <v>17</v>
      </c>
      <c r="V16" s="210">
        <v>18</v>
      </c>
      <c r="W16" s="210">
        <v>19</v>
      </c>
      <c r="X16" s="203">
        <v>20</v>
      </c>
      <c r="Y16" s="203">
        <v>21</v>
      </c>
      <c r="Z16" s="203">
        <v>23</v>
      </c>
      <c r="AA16" s="203">
        <v>24</v>
      </c>
      <c r="AB16" s="1005">
        <v>25</v>
      </c>
      <c r="AC16" s="209">
        <v>26</v>
      </c>
      <c r="AD16" s="1006">
        <v>27</v>
      </c>
      <c r="AE16" s="210">
        <v>28</v>
      </c>
      <c r="AF16" s="211">
        <v>29</v>
      </c>
      <c r="AG16" s="212"/>
    </row>
    <row r="17" spans="1:34" s="126" customFormat="1" ht="9" customHeight="1">
      <c r="A17" s="213"/>
      <c r="B17" s="214"/>
      <c r="C17" s="179" t="s">
        <v>671</v>
      </c>
      <c r="D17" s="215">
        <v>1</v>
      </c>
      <c r="E17" s="1011" t="s">
        <v>672</v>
      </c>
      <c r="F17" s="216"/>
      <c r="G17" s="1012"/>
      <c r="H17" s="1013"/>
      <c r="I17" s="217" t="s">
        <v>672</v>
      </c>
      <c r="J17" s="216"/>
      <c r="K17" s="216"/>
      <c r="L17" s="218"/>
      <c r="M17" s="219"/>
      <c r="N17" s="220"/>
      <c r="O17" s="218"/>
      <c r="P17" s="219"/>
      <c r="Q17" s="220"/>
      <c r="R17" s="220"/>
      <c r="S17" s="218"/>
      <c r="T17" s="220"/>
      <c r="U17" s="221">
        <v>31.265045</v>
      </c>
      <c r="V17" s="217">
        <v>170.37</v>
      </c>
      <c r="W17" s="217">
        <v>343.84</v>
      </c>
      <c r="X17" s="217">
        <v>23.44375226202137</v>
      </c>
      <c r="Y17" s="222">
        <v>20486.531600000002</v>
      </c>
      <c r="Z17" s="217">
        <v>151.342</v>
      </c>
      <c r="AA17" s="220"/>
      <c r="AB17" s="1014"/>
      <c r="AC17" s="1015">
        <v>863.6906</v>
      </c>
      <c r="AD17" s="217">
        <v>23901.931758709714</v>
      </c>
      <c r="AE17" s="217">
        <v>863.6906</v>
      </c>
      <c r="AF17" s="217">
        <v>24765.622358709716</v>
      </c>
      <c r="AG17" s="223">
        <v>1</v>
      </c>
      <c r="AH17" s="1016"/>
    </row>
    <row r="18" spans="1:34" s="126" customFormat="1" ht="9" customHeight="1">
      <c r="A18" s="138"/>
      <c r="B18" s="224"/>
      <c r="C18" s="225" t="s">
        <v>673</v>
      </c>
      <c r="D18" s="226">
        <v>2</v>
      </c>
      <c r="E18" s="217">
        <v>0.725</v>
      </c>
      <c r="F18" s="217" t="s">
        <v>672</v>
      </c>
      <c r="G18" s="1017">
        <v>32.57</v>
      </c>
      <c r="H18" s="318" t="s">
        <v>672</v>
      </c>
      <c r="I18" s="217">
        <v>0.562</v>
      </c>
      <c r="J18" s="217">
        <v>57.201</v>
      </c>
      <c r="K18" s="217">
        <v>110.98700000000001</v>
      </c>
      <c r="L18" s="221">
        <v>3.138</v>
      </c>
      <c r="M18" s="227">
        <v>628</v>
      </c>
      <c r="N18" s="217">
        <v>752</v>
      </c>
      <c r="O18" s="221">
        <v>26</v>
      </c>
      <c r="P18" s="227">
        <v>553.101</v>
      </c>
      <c r="Q18" s="217">
        <v>23.065</v>
      </c>
      <c r="R18" s="217">
        <v>114</v>
      </c>
      <c r="S18" s="221">
        <v>66</v>
      </c>
      <c r="T18" s="217" t="s">
        <v>672</v>
      </c>
      <c r="U18" s="221">
        <v>2957.66</v>
      </c>
      <c r="V18" s="220"/>
      <c r="W18" s="220"/>
      <c r="X18" s="220"/>
      <c r="Y18" s="222" t="s">
        <v>672</v>
      </c>
      <c r="Z18" s="220"/>
      <c r="AA18" s="217">
        <v>9618.818926000002</v>
      </c>
      <c r="AB18" s="1017">
        <v>363.6252</v>
      </c>
      <c r="AC18" s="319"/>
      <c r="AD18" s="217">
        <v>93956.85964275</v>
      </c>
      <c r="AE18" s="217">
        <v>132578.2839646</v>
      </c>
      <c r="AF18" s="217">
        <v>226535.14360735</v>
      </c>
      <c r="AG18" s="229">
        <v>2</v>
      </c>
      <c r="AH18" s="1016"/>
    </row>
    <row r="19" spans="1:34" s="126" customFormat="1" ht="9" customHeight="1">
      <c r="A19" s="230" t="s">
        <v>674</v>
      </c>
      <c r="B19" s="146"/>
      <c r="C19" s="225" t="s">
        <v>675</v>
      </c>
      <c r="D19" s="226">
        <v>3</v>
      </c>
      <c r="E19" s="217" t="s">
        <v>672</v>
      </c>
      <c r="F19" s="217" t="s">
        <v>672</v>
      </c>
      <c r="G19" s="1017" t="s">
        <v>672</v>
      </c>
      <c r="H19" s="318" t="s">
        <v>672</v>
      </c>
      <c r="I19" s="217" t="s">
        <v>672</v>
      </c>
      <c r="J19" s="217" t="s">
        <v>672</v>
      </c>
      <c r="K19" s="217" t="s">
        <v>672</v>
      </c>
      <c r="L19" s="221" t="s">
        <v>672</v>
      </c>
      <c r="M19" s="220"/>
      <c r="N19" s="220"/>
      <c r="O19" s="218"/>
      <c r="P19" s="219"/>
      <c r="Q19" s="220"/>
      <c r="R19" s="220"/>
      <c r="S19" s="218"/>
      <c r="T19" s="217" t="s">
        <v>672</v>
      </c>
      <c r="U19" s="221" t="s">
        <v>672</v>
      </c>
      <c r="V19" s="220"/>
      <c r="W19" s="220"/>
      <c r="X19" s="220"/>
      <c r="Y19" s="231"/>
      <c r="Z19" s="220"/>
      <c r="AA19" s="220"/>
      <c r="AB19" s="1014"/>
      <c r="AC19" s="319"/>
      <c r="AD19" s="217" t="s">
        <v>672</v>
      </c>
      <c r="AE19" s="217" t="s">
        <v>672</v>
      </c>
      <c r="AF19" s="217" t="s">
        <v>672</v>
      </c>
      <c r="AG19" s="229">
        <v>3</v>
      </c>
      <c r="AH19" s="1016"/>
    </row>
    <row r="20" spans="1:34" s="126" customFormat="1" ht="9" customHeight="1">
      <c r="A20" s="230" t="s">
        <v>676</v>
      </c>
      <c r="B20" s="232"/>
      <c r="C20" s="233" t="s">
        <v>677</v>
      </c>
      <c r="D20" s="234">
        <v>4</v>
      </c>
      <c r="E20" s="235">
        <v>0.725</v>
      </c>
      <c r="F20" s="235" t="s">
        <v>672</v>
      </c>
      <c r="G20" s="1018">
        <v>32.57</v>
      </c>
      <c r="H20" s="320" t="s">
        <v>672</v>
      </c>
      <c r="I20" s="235">
        <v>0.562</v>
      </c>
      <c r="J20" s="235">
        <v>57.201</v>
      </c>
      <c r="K20" s="235">
        <v>110.98700000000001</v>
      </c>
      <c r="L20" s="236">
        <v>3.138</v>
      </c>
      <c r="M20" s="237">
        <v>628</v>
      </c>
      <c r="N20" s="235">
        <v>752</v>
      </c>
      <c r="O20" s="236">
        <v>26</v>
      </c>
      <c r="P20" s="237">
        <v>553.101</v>
      </c>
      <c r="Q20" s="235">
        <v>23.065</v>
      </c>
      <c r="R20" s="235">
        <v>114</v>
      </c>
      <c r="S20" s="236">
        <v>66</v>
      </c>
      <c r="T20" s="235" t="s">
        <v>672</v>
      </c>
      <c r="U20" s="236">
        <v>2988.925045</v>
      </c>
      <c r="V20" s="235">
        <v>170.37</v>
      </c>
      <c r="W20" s="235">
        <v>343.84</v>
      </c>
      <c r="X20" s="235">
        <v>23.44375226202137</v>
      </c>
      <c r="Y20" s="238">
        <v>20486.531600000002</v>
      </c>
      <c r="Z20" s="235">
        <v>151.342</v>
      </c>
      <c r="AA20" s="235">
        <v>9618.818926000002</v>
      </c>
      <c r="AB20" s="1018">
        <v>363.6252</v>
      </c>
      <c r="AC20" s="1015">
        <v>863.6906</v>
      </c>
      <c r="AD20" s="235">
        <v>117858.79140145972</v>
      </c>
      <c r="AE20" s="235">
        <v>133441.9745646</v>
      </c>
      <c r="AF20" s="235">
        <v>251300.76596605973</v>
      </c>
      <c r="AG20" s="239">
        <v>4</v>
      </c>
      <c r="AH20" s="1016"/>
    </row>
    <row r="21" spans="1:34" s="126" customFormat="1" ht="9" customHeight="1">
      <c r="A21" s="230" t="s">
        <v>3</v>
      </c>
      <c r="B21" s="146"/>
      <c r="C21" s="225" t="s">
        <v>4</v>
      </c>
      <c r="D21" s="226">
        <v>5</v>
      </c>
      <c r="E21" s="217" t="s">
        <v>672</v>
      </c>
      <c r="F21" s="217" t="s">
        <v>672</v>
      </c>
      <c r="G21" s="1017" t="s">
        <v>672</v>
      </c>
      <c r="H21" s="318" t="s">
        <v>672</v>
      </c>
      <c r="I21" s="217" t="s">
        <v>672</v>
      </c>
      <c r="J21" s="217" t="s">
        <v>672</v>
      </c>
      <c r="K21" s="217" t="s">
        <v>672</v>
      </c>
      <c r="L21" s="218"/>
      <c r="M21" s="227" t="s">
        <v>672</v>
      </c>
      <c r="N21" s="217" t="s">
        <v>672</v>
      </c>
      <c r="O21" s="221" t="s">
        <v>672</v>
      </c>
      <c r="P21" s="227" t="s">
        <v>672</v>
      </c>
      <c r="Q21" s="217" t="s">
        <v>672</v>
      </c>
      <c r="R21" s="217" t="s">
        <v>672</v>
      </c>
      <c r="S21" s="221" t="s">
        <v>672</v>
      </c>
      <c r="T21" s="217" t="s">
        <v>672</v>
      </c>
      <c r="U21" s="221">
        <v>192.284</v>
      </c>
      <c r="V21" s="220"/>
      <c r="W21" s="220"/>
      <c r="X21" s="220"/>
      <c r="Y21" s="222">
        <v>1866.7146</v>
      </c>
      <c r="Z21" s="220"/>
      <c r="AA21" s="217" t="s">
        <v>672</v>
      </c>
      <c r="AB21" s="1017" t="s">
        <v>672</v>
      </c>
      <c r="AC21" s="319"/>
      <c r="AD21" s="217">
        <v>7969.039624</v>
      </c>
      <c r="AE21" s="217" t="s">
        <v>672</v>
      </c>
      <c r="AF21" s="217">
        <v>7969.039624</v>
      </c>
      <c r="AG21" s="229">
        <v>5</v>
      </c>
      <c r="AH21" s="1016"/>
    </row>
    <row r="22" spans="1:34" s="126" customFormat="1" ht="9" customHeight="1" thickBot="1">
      <c r="A22" s="138"/>
      <c r="B22" s="224"/>
      <c r="C22" s="225" t="s">
        <v>5</v>
      </c>
      <c r="D22" s="226">
        <v>7</v>
      </c>
      <c r="E22" s="217" t="s">
        <v>672</v>
      </c>
      <c r="F22" s="217" t="s">
        <v>672</v>
      </c>
      <c r="G22" s="1017">
        <v>0.601</v>
      </c>
      <c r="H22" s="318" t="s">
        <v>672</v>
      </c>
      <c r="I22" s="217" t="s">
        <v>672</v>
      </c>
      <c r="J22" s="217" t="s">
        <v>672</v>
      </c>
      <c r="K22" s="217">
        <v>2.146</v>
      </c>
      <c r="L22" s="221">
        <v>1.575</v>
      </c>
      <c r="M22" s="220"/>
      <c r="N22" s="220"/>
      <c r="O22" s="218"/>
      <c r="P22" s="219"/>
      <c r="Q22" s="220"/>
      <c r="R22" s="220"/>
      <c r="S22" s="218"/>
      <c r="T22" s="217" t="s">
        <v>672</v>
      </c>
      <c r="U22" s="221">
        <v>14.562000000000001</v>
      </c>
      <c r="V22" s="220"/>
      <c r="W22" s="228"/>
      <c r="X22" s="220"/>
      <c r="Y22" s="240"/>
      <c r="Z22" s="220"/>
      <c r="AA22" s="220"/>
      <c r="AB22" s="1014"/>
      <c r="AC22" s="319"/>
      <c r="AD22" s="217">
        <v>495.14463200000006</v>
      </c>
      <c r="AE22" s="217">
        <v>64.36740499999999</v>
      </c>
      <c r="AF22" s="217">
        <v>559.5120370000001</v>
      </c>
      <c r="AG22" s="229">
        <v>7</v>
      </c>
      <c r="AH22" s="1016"/>
    </row>
    <row r="23" spans="1:34" s="250" customFormat="1" ht="9.75" customHeight="1" thickBot="1">
      <c r="A23" s="241"/>
      <c r="B23" s="242"/>
      <c r="C23" s="243" t="s">
        <v>6</v>
      </c>
      <c r="D23" s="244">
        <v>8</v>
      </c>
      <c r="E23" s="245">
        <v>0.725</v>
      </c>
      <c r="F23" s="245" t="s">
        <v>672</v>
      </c>
      <c r="G23" s="1019">
        <v>31.969</v>
      </c>
      <c r="H23" s="1020" t="s">
        <v>672</v>
      </c>
      <c r="I23" s="245">
        <v>0.562</v>
      </c>
      <c r="J23" s="245">
        <v>57.2</v>
      </c>
      <c r="K23" s="245">
        <v>108.84100000000001</v>
      </c>
      <c r="L23" s="246">
        <v>1.563</v>
      </c>
      <c r="M23" s="247">
        <v>628</v>
      </c>
      <c r="N23" s="245">
        <v>752</v>
      </c>
      <c r="O23" s="246">
        <v>26</v>
      </c>
      <c r="P23" s="247">
        <v>553.101</v>
      </c>
      <c r="Q23" s="245">
        <v>23.065</v>
      </c>
      <c r="R23" s="245">
        <v>114</v>
      </c>
      <c r="S23" s="246">
        <v>66</v>
      </c>
      <c r="T23" s="245" t="s">
        <v>672</v>
      </c>
      <c r="U23" s="246">
        <v>2782.079045</v>
      </c>
      <c r="V23" s="245">
        <v>170.37</v>
      </c>
      <c r="W23" s="245">
        <v>343.84</v>
      </c>
      <c r="X23" s="245">
        <v>23.44375226202137</v>
      </c>
      <c r="Y23" s="248">
        <v>18619.817000000003</v>
      </c>
      <c r="Z23" s="245">
        <v>151.342</v>
      </c>
      <c r="AA23" s="245">
        <v>9618.818926000002</v>
      </c>
      <c r="AB23" s="1019">
        <v>363.6252</v>
      </c>
      <c r="AC23" s="1021">
        <v>863.6906</v>
      </c>
      <c r="AD23" s="245">
        <v>109394.60714545971</v>
      </c>
      <c r="AE23" s="245">
        <v>133377.60715960004</v>
      </c>
      <c r="AF23" s="245">
        <v>242772.21430505975</v>
      </c>
      <c r="AG23" s="249">
        <v>8</v>
      </c>
      <c r="AH23" s="1016"/>
    </row>
    <row r="24" spans="1:34" s="126" customFormat="1" ht="9" customHeight="1">
      <c r="A24" s="251"/>
      <c r="B24" s="252"/>
      <c r="C24" s="253" t="s">
        <v>199</v>
      </c>
      <c r="D24" s="226">
        <v>11</v>
      </c>
      <c r="E24" s="217" t="s">
        <v>672</v>
      </c>
      <c r="F24" s="220"/>
      <c r="G24" s="1017" t="s">
        <v>672</v>
      </c>
      <c r="H24" s="319"/>
      <c r="I24" s="217" t="s">
        <v>672</v>
      </c>
      <c r="J24" s="217" t="s">
        <v>672</v>
      </c>
      <c r="K24" s="257" t="s">
        <v>672</v>
      </c>
      <c r="L24" s="1022" t="s">
        <v>672</v>
      </c>
      <c r="M24" s="219"/>
      <c r="N24" s="257" t="s">
        <v>672</v>
      </c>
      <c r="O24" s="218"/>
      <c r="P24" s="255" t="s">
        <v>672</v>
      </c>
      <c r="Q24" s="257" t="s">
        <v>672</v>
      </c>
      <c r="R24" s="220"/>
      <c r="S24" s="1022" t="s">
        <v>672</v>
      </c>
      <c r="T24" s="257" t="s">
        <v>672</v>
      </c>
      <c r="U24" s="1022">
        <v>82.58800000000001</v>
      </c>
      <c r="V24" s="220"/>
      <c r="W24" s="220"/>
      <c r="X24" s="257" t="s">
        <v>672</v>
      </c>
      <c r="Y24" s="481">
        <v>6.163163641326601</v>
      </c>
      <c r="Z24" s="257" t="s">
        <v>672</v>
      </c>
      <c r="AA24" s="220"/>
      <c r="AB24" s="1014"/>
      <c r="AC24" s="1015" t="s">
        <v>672</v>
      </c>
      <c r="AD24" s="217">
        <v>2711.3160000000003</v>
      </c>
      <c r="AE24" s="217">
        <v>13.95696</v>
      </c>
      <c r="AF24" s="217">
        <v>2725.2729600000002</v>
      </c>
      <c r="AG24" s="229">
        <v>11</v>
      </c>
      <c r="AH24" s="1016"/>
    </row>
    <row r="25" spans="1:34" s="126" customFormat="1" ht="9" customHeight="1">
      <c r="A25" s="251"/>
      <c r="B25" s="254" t="s">
        <v>7</v>
      </c>
      <c r="C25" s="253" t="s">
        <v>209</v>
      </c>
      <c r="D25" s="226">
        <v>12</v>
      </c>
      <c r="E25" s="217" t="s">
        <v>672</v>
      </c>
      <c r="F25" s="220"/>
      <c r="G25" s="1017" t="s">
        <v>672</v>
      </c>
      <c r="H25" s="319"/>
      <c r="I25" s="217" t="s">
        <v>672</v>
      </c>
      <c r="J25" s="217" t="s">
        <v>672</v>
      </c>
      <c r="K25" s="217" t="s">
        <v>672</v>
      </c>
      <c r="L25" s="221" t="s">
        <v>672</v>
      </c>
      <c r="M25" s="219"/>
      <c r="N25" s="217" t="s">
        <v>672</v>
      </c>
      <c r="O25" s="218"/>
      <c r="P25" s="255">
        <v>1.721</v>
      </c>
      <c r="Q25" s="217" t="s">
        <v>672</v>
      </c>
      <c r="R25" s="220"/>
      <c r="S25" s="221" t="s">
        <v>672</v>
      </c>
      <c r="T25" s="217" t="s">
        <v>672</v>
      </c>
      <c r="U25" s="221">
        <v>630.585</v>
      </c>
      <c r="V25" s="220"/>
      <c r="W25" s="220"/>
      <c r="X25" s="257" t="s">
        <v>672</v>
      </c>
      <c r="Y25" s="222">
        <v>35.88160229288931</v>
      </c>
      <c r="Z25" s="217" t="s">
        <v>672</v>
      </c>
      <c r="AA25" s="220"/>
      <c r="AB25" s="1014"/>
      <c r="AC25" s="526" t="s">
        <v>672</v>
      </c>
      <c r="AD25" s="217">
        <v>23184.024</v>
      </c>
      <c r="AE25" s="217">
        <v>72.342</v>
      </c>
      <c r="AF25" s="217">
        <v>23256.366</v>
      </c>
      <c r="AG25" s="229">
        <v>12</v>
      </c>
      <c r="AH25" s="1016"/>
    </row>
    <row r="26" spans="1:34" s="126" customFormat="1" ht="9" customHeight="1">
      <c r="A26" s="251" t="s">
        <v>8</v>
      </c>
      <c r="B26" s="254" t="s">
        <v>9</v>
      </c>
      <c r="C26" s="256" t="s">
        <v>331</v>
      </c>
      <c r="D26" s="226">
        <v>13</v>
      </c>
      <c r="E26" s="217" t="s">
        <v>672</v>
      </c>
      <c r="F26" s="220"/>
      <c r="G26" s="1017" t="s">
        <v>672</v>
      </c>
      <c r="H26" s="319"/>
      <c r="I26" s="217" t="s">
        <v>672</v>
      </c>
      <c r="J26" s="217" t="s">
        <v>672</v>
      </c>
      <c r="K26" s="217" t="s">
        <v>672</v>
      </c>
      <c r="L26" s="221" t="s">
        <v>672</v>
      </c>
      <c r="M26" s="219"/>
      <c r="N26" s="217" t="s">
        <v>672</v>
      </c>
      <c r="O26" s="218"/>
      <c r="P26" s="227">
        <v>0.899</v>
      </c>
      <c r="Q26" s="217" t="s">
        <v>672</v>
      </c>
      <c r="R26" s="220"/>
      <c r="S26" s="221" t="s">
        <v>672</v>
      </c>
      <c r="T26" s="217" t="s">
        <v>672</v>
      </c>
      <c r="U26" s="221">
        <v>35.272</v>
      </c>
      <c r="V26" s="220"/>
      <c r="W26" s="220"/>
      <c r="X26" s="257" t="s">
        <v>672</v>
      </c>
      <c r="Y26" s="222">
        <v>271.7545380100996</v>
      </c>
      <c r="Z26" s="220"/>
      <c r="AA26" s="220"/>
      <c r="AB26" s="1014"/>
      <c r="AC26" s="526" t="s">
        <v>672</v>
      </c>
      <c r="AD26" s="217">
        <v>5311.362</v>
      </c>
      <c r="AE26" s="217">
        <v>47.214</v>
      </c>
      <c r="AF26" s="217">
        <v>5358.576</v>
      </c>
      <c r="AG26" s="229">
        <v>13</v>
      </c>
      <c r="AH26" s="1016"/>
    </row>
    <row r="27" spans="1:34" s="126" customFormat="1" ht="9" customHeight="1">
      <c r="A27" s="251" t="s">
        <v>10</v>
      </c>
      <c r="B27" s="254" t="s">
        <v>565</v>
      </c>
      <c r="C27" s="253" t="s">
        <v>11</v>
      </c>
      <c r="D27" s="226">
        <v>15</v>
      </c>
      <c r="E27" s="220"/>
      <c r="F27" s="220"/>
      <c r="G27" s="1014"/>
      <c r="H27" s="319"/>
      <c r="I27" s="220"/>
      <c r="J27" s="220"/>
      <c r="K27" s="220"/>
      <c r="L27" s="218"/>
      <c r="M27" s="219"/>
      <c r="N27" s="220"/>
      <c r="O27" s="218"/>
      <c r="P27" s="219"/>
      <c r="Q27" s="220"/>
      <c r="R27" s="220"/>
      <c r="S27" s="218"/>
      <c r="T27" s="220"/>
      <c r="U27" s="218"/>
      <c r="V27" s="217">
        <v>170.37</v>
      </c>
      <c r="W27" s="220"/>
      <c r="X27" s="220"/>
      <c r="Y27" s="231"/>
      <c r="Z27" s="220"/>
      <c r="AA27" s="257">
        <v>1387.065</v>
      </c>
      <c r="AB27" s="1014"/>
      <c r="AC27" s="319"/>
      <c r="AD27" s="217">
        <v>613.332</v>
      </c>
      <c r="AE27" s="217">
        <v>4993.434</v>
      </c>
      <c r="AF27" s="217">
        <v>5606.7660000000005</v>
      </c>
      <c r="AG27" s="229">
        <v>15</v>
      </c>
      <c r="AH27" s="1016"/>
    </row>
    <row r="28" spans="1:34" s="126" customFormat="1" ht="9" customHeight="1">
      <c r="A28" s="251" t="s">
        <v>12</v>
      </c>
      <c r="B28" s="254" t="s">
        <v>13</v>
      </c>
      <c r="C28" s="258" t="s">
        <v>14</v>
      </c>
      <c r="D28" s="226">
        <v>16</v>
      </c>
      <c r="E28" s="220"/>
      <c r="F28" s="220"/>
      <c r="G28" s="1014"/>
      <c r="H28" s="319"/>
      <c r="I28" s="220"/>
      <c r="J28" s="220"/>
      <c r="K28" s="220"/>
      <c r="L28" s="218"/>
      <c r="M28" s="219"/>
      <c r="N28" s="220"/>
      <c r="O28" s="218"/>
      <c r="P28" s="219"/>
      <c r="Q28" s="220"/>
      <c r="R28" s="220"/>
      <c r="S28" s="218"/>
      <c r="T28" s="220"/>
      <c r="U28" s="218"/>
      <c r="V28" s="220"/>
      <c r="W28" s="217">
        <v>343.84</v>
      </c>
      <c r="X28" s="257">
        <v>22.27270499549414</v>
      </c>
      <c r="Y28" s="222">
        <v>2545.81</v>
      </c>
      <c r="Z28" s="217">
        <v>151.342</v>
      </c>
      <c r="AA28" s="220"/>
      <c r="AB28" s="1014"/>
      <c r="AC28" s="319"/>
      <c r="AD28" s="217">
        <v>4334.637418439147</v>
      </c>
      <c r="AE28" s="217" t="s">
        <v>672</v>
      </c>
      <c r="AF28" s="217">
        <v>4334.637418439147</v>
      </c>
      <c r="AG28" s="229">
        <v>16</v>
      </c>
      <c r="AH28" s="1016"/>
    </row>
    <row r="29" spans="1:34" s="126" customFormat="1" ht="9" customHeight="1">
      <c r="A29" s="251" t="s">
        <v>15</v>
      </c>
      <c r="B29" s="254" t="s">
        <v>16</v>
      </c>
      <c r="C29" s="253" t="s">
        <v>200</v>
      </c>
      <c r="D29" s="226">
        <v>17</v>
      </c>
      <c r="E29" s="217" t="s">
        <v>672</v>
      </c>
      <c r="F29" s="220"/>
      <c r="G29" s="1017" t="s">
        <v>672</v>
      </c>
      <c r="H29" s="319"/>
      <c r="I29" s="217" t="s">
        <v>672</v>
      </c>
      <c r="J29" s="217" t="s">
        <v>672</v>
      </c>
      <c r="K29" s="217" t="s">
        <v>672</v>
      </c>
      <c r="L29" s="221">
        <v>1.563</v>
      </c>
      <c r="M29" s="219"/>
      <c r="N29" s="220"/>
      <c r="O29" s="218"/>
      <c r="P29" s="227">
        <v>6.963</v>
      </c>
      <c r="Q29" s="257" t="s">
        <v>672</v>
      </c>
      <c r="R29" s="220"/>
      <c r="S29" s="221" t="s">
        <v>672</v>
      </c>
      <c r="T29" s="217" t="s">
        <v>672</v>
      </c>
      <c r="U29" s="221">
        <v>208.757</v>
      </c>
      <c r="V29" s="220"/>
      <c r="W29" s="220"/>
      <c r="X29" s="257" t="s">
        <v>672</v>
      </c>
      <c r="Y29" s="222">
        <v>1093.886</v>
      </c>
      <c r="Z29" s="220"/>
      <c r="AA29" s="220"/>
      <c r="AB29" s="1014"/>
      <c r="AC29" s="319"/>
      <c r="AD29" s="217">
        <v>7906.869000000001</v>
      </c>
      <c r="AE29" s="217">
        <v>290.83299999999997</v>
      </c>
      <c r="AF29" s="217">
        <v>8197.702000000001</v>
      </c>
      <c r="AG29" s="229">
        <v>17</v>
      </c>
      <c r="AH29" s="1016"/>
    </row>
    <row r="30" spans="1:34" s="126" customFormat="1" ht="9" customHeight="1">
      <c r="A30" s="251" t="s">
        <v>17</v>
      </c>
      <c r="B30" s="254"/>
      <c r="C30" s="253" t="s">
        <v>18</v>
      </c>
      <c r="D30" s="226">
        <v>20</v>
      </c>
      <c r="E30" s="220"/>
      <c r="F30" s="220"/>
      <c r="G30" s="1014"/>
      <c r="H30" s="318" t="s">
        <v>672</v>
      </c>
      <c r="I30" s="220"/>
      <c r="J30" s="220"/>
      <c r="K30" s="220"/>
      <c r="L30" s="218"/>
      <c r="M30" s="219"/>
      <c r="N30" s="220"/>
      <c r="O30" s="218"/>
      <c r="P30" s="219"/>
      <c r="Q30" s="220"/>
      <c r="R30" s="217">
        <v>2</v>
      </c>
      <c r="S30" s="218"/>
      <c r="T30" s="220"/>
      <c r="U30" s="221">
        <v>0.6300100831862868</v>
      </c>
      <c r="V30" s="220"/>
      <c r="W30" s="220"/>
      <c r="X30" s="217" t="s">
        <v>672</v>
      </c>
      <c r="Y30" s="222" t="s">
        <v>672</v>
      </c>
      <c r="Z30" s="217" t="s">
        <v>672</v>
      </c>
      <c r="AA30" s="220"/>
      <c r="AB30" s="1014"/>
      <c r="AC30" s="319"/>
      <c r="AD30" s="217">
        <v>19.994</v>
      </c>
      <c r="AE30" s="217">
        <v>80.324</v>
      </c>
      <c r="AF30" s="217">
        <v>100.318</v>
      </c>
      <c r="AG30" s="229">
        <v>20</v>
      </c>
      <c r="AH30" s="1016"/>
    </row>
    <row r="31" spans="1:34" s="126" customFormat="1" ht="9.75" customHeight="1">
      <c r="A31" s="251" t="s">
        <v>19</v>
      </c>
      <c r="B31" s="259"/>
      <c r="C31" s="260" t="s">
        <v>20</v>
      </c>
      <c r="D31" s="234">
        <v>21</v>
      </c>
      <c r="E31" s="235" t="s">
        <v>672</v>
      </c>
      <c r="F31" s="261"/>
      <c r="G31" s="1018" t="s">
        <v>672</v>
      </c>
      <c r="H31" s="320" t="s">
        <v>672</v>
      </c>
      <c r="I31" s="235" t="s">
        <v>672</v>
      </c>
      <c r="J31" s="235" t="s">
        <v>672</v>
      </c>
      <c r="K31" s="235" t="s">
        <v>672</v>
      </c>
      <c r="L31" s="236">
        <v>1.563</v>
      </c>
      <c r="M31" s="261"/>
      <c r="N31" s="235" t="s">
        <v>672</v>
      </c>
      <c r="O31" s="262"/>
      <c r="P31" s="237">
        <v>9.909</v>
      </c>
      <c r="Q31" s="235" t="s">
        <v>672</v>
      </c>
      <c r="R31" s="235">
        <v>2</v>
      </c>
      <c r="S31" s="236" t="s">
        <v>672</v>
      </c>
      <c r="T31" s="235" t="s">
        <v>672</v>
      </c>
      <c r="U31" s="236">
        <v>957.8320100831863</v>
      </c>
      <c r="V31" s="235">
        <v>170.37</v>
      </c>
      <c r="W31" s="235">
        <v>343.84</v>
      </c>
      <c r="X31" s="235">
        <v>22.27270499549414</v>
      </c>
      <c r="Y31" s="238">
        <v>8238.111</v>
      </c>
      <c r="Z31" s="235">
        <v>151.342</v>
      </c>
      <c r="AA31" s="235">
        <v>1387.065</v>
      </c>
      <c r="AB31" s="1018" t="s">
        <v>672</v>
      </c>
      <c r="AC31" s="320" t="s">
        <v>672</v>
      </c>
      <c r="AD31" s="235">
        <v>44081.534418439136</v>
      </c>
      <c r="AE31" s="235">
        <v>5498.10396</v>
      </c>
      <c r="AF31" s="235">
        <v>49579.63837843914</v>
      </c>
      <c r="AG31" s="239">
        <v>21</v>
      </c>
      <c r="AH31" s="1016"/>
    </row>
    <row r="32" spans="1:34" s="126" customFormat="1" ht="9" customHeight="1">
      <c r="A32" s="251" t="s">
        <v>21</v>
      </c>
      <c r="B32" s="252"/>
      <c r="C32" s="253" t="s">
        <v>199</v>
      </c>
      <c r="D32" s="226">
        <v>24</v>
      </c>
      <c r="E32" s="220"/>
      <c r="F32" s="217" t="s">
        <v>672</v>
      </c>
      <c r="G32" s="1014"/>
      <c r="H32" s="319"/>
      <c r="I32" s="220"/>
      <c r="J32" s="217" t="s">
        <v>672</v>
      </c>
      <c r="K32" s="217" t="s">
        <v>672</v>
      </c>
      <c r="L32" s="218"/>
      <c r="M32" s="219"/>
      <c r="N32" s="220"/>
      <c r="O32" s="218"/>
      <c r="P32" s="219"/>
      <c r="Q32" s="220"/>
      <c r="R32" s="220"/>
      <c r="S32" s="218"/>
      <c r="T32" s="220"/>
      <c r="U32" s="218"/>
      <c r="V32" s="220"/>
      <c r="W32" s="220"/>
      <c r="X32" s="220"/>
      <c r="Y32" s="231"/>
      <c r="Z32" s="220"/>
      <c r="AA32" s="257">
        <v>367.84</v>
      </c>
      <c r="AB32" s="1014"/>
      <c r="AC32" s="319"/>
      <c r="AD32" s="220"/>
      <c r="AE32" s="217">
        <v>1324.2240000000002</v>
      </c>
      <c r="AF32" s="217">
        <v>1324.2240000000002</v>
      </c>
      <c r="AG32" s="229">
        <v>24</v>
      </c>
      <c r="AH32" s="1016"/>
    </row>
    <row r="33" spans="1:34" s="126" customFormat="1" ht="9" customHeight="1">
      <c r="A33" s="251" t="s">
        <v>22</v>
      </c>
      <c r="B33" s="254" t="s">
        <v>7</v>
      </c>
      <c r="C33" s="253" t="s">
        <v>209</v>
      </c>
      <c r="D33" s="226">
        <v>25</v>
      </c>
      <c r="E33" s="220"/>
      <c r="F33" s="220"/>
      <c r="G33" s="1014"/>
      <c r="H33" s="319"/>
      <c r="I33" s="220"/>
      <c r="J33" s="220"/>
      <c r="K33" s="220"/>
      <c r="L33" s="218"/>
      <c r="M33" s="219"/>
      <c r="N33" s="220"/>
      <c r="O33" s="218"/>
      <c r="P33" s="219"/>
      <c r="Q33" s="220"/>
      <c r="R33" s="220"/>
      <c r="S33" s="218"/>
      <c r="T33" s="220"/>
      <c r="U33" s="218"/>
      <c r="V33" s="220"/>
      <c r="W33" s="220"/>
      <c r="X33" s="220"/>
      <c r="Y33" s="231"/>
      <c r="Z33" s="220"/>
      <c r="AA33" s="217">
        <v>2030.7060000000001</v>
      </c>
      <c r="AB33" s="1017">
        <v>10137.9348</v>
      </c>
      <c r="AC33" s="319"/>
      <c r="AD33" s="220"/>
      <c r="AE33" s="217">
        <v>17448.4764</v>
      </c>
      <c r="AF33" s="217">
        <v>17448.4764</v>
      </c>
      <c r="AG33" s="229">
        <v>25</v>
      </c>
      <c r="AH33" s="1016"/>
    </row>
    <row r="34" spans="1:34" s="126" customFormat="1" ht="9" customHeight="1">
      <c r="A34" s="251" t="s">
        <v>10</v>
      </c>
      <c r="B34" s="254" t="s">
        <v>9</v>
      </c>
      <c r="C34" s="256" t="s">
        <v>331</v>
      </c>
      <c r="D34" s="226">
        <v>26</v>
      </c>
      <c r="E34" s="220"/>
      <c r="F34" s="220"/>
      <c r="G34" s="1014"/>
      <c r="H34" s="319"/>
      <c r="I34" s="220"/>
      <c r="J34" s="220"/>
      <c r="K34" s="220"/>
      <c r="L34" s="218"/>
      <c r="M34" s="219"/>
      <c r="N34" s="220"/>
      <c r="O34" s="218"/>
      <c r="P34" s="219"/>
      <c r="Q34" s="220"/>
      <c r="R34" s="220"/>
      <c r="S34" s="218"/>
      <c r="T34" s="220"/>
      <c r="U34" s="218"/>
      <c r="V34" s="220"/>
      <c r="W34" s="220"/>
      <c r="X34" s="220"/>
      <c r="Y34" s="231"/>
      <c r="Z34" s="220"/>
      <c r="AA34" s="217">
        <v>579.706</v>
      </c>
      <c r="AB34" s="1014"/>
      <c r="AC34" s="319"/>
      <c r="AD34" s="220"/>
      <c r="AE34" s="217">
        <v>2086.9416</v>
      </c>
      <c r="AF34" s="217">
        <v>2086.9416</v>
      </c>
      <c r="AG34" s="229">
        <v>26</v>
      </c>
      <c r="AH34" s="1016"/>
    </row>
    <row r="35" spans="1:34" s="126" customFormat="1" ht="9" customHeight="1">
      <c r="A35" s="251" t="s">
        <v>23</v>
      </c>
      <c r="B35" s="254" t="s">
        <v>565</v>
      </c>
      <c r="C35" s="253" t="s">
        <v>11</v>
      </c>
      <c r="D35" s="226">
        <v>28</v>
      </c>
      <c r="E35" s="220"/>
      <c r="F35" s="220"/>
      <c r="G35" s="1014"/>
      <c r="H35" s="319"/>
      <c r="I35" s="220"/>
      <c r="J35" s="220"/>
      <c r="K35" s="220"/>
      <c r="L35" s="218"/>
      <c r="M35" s="219"/>
      <c r="N35" s="220"/>
      <c r="O35" s="218"/>
      <c r="P35" s="219"/>
      <c r="Q35" s="220"/>
      <c r="R35" s="220"/>
      <c r="S35" s="218"/>
      <c r="T35" s="220"/>
      <c r="U35" s="218"/>
      <c r="V35" s="220"/>
      <c r="W35" s="220"/>
      <c r="X35" s="220"/>
      <c r="Y35" s="231"/>
      <c r="Z35" s="220"/>
      <c r="AA35" s="217">
        <v>1259.386</v>
      </c>
      <c r="AB35" s="1014"/>
      <c r="AC35" s="319"/>
      <c r="AD35" s="220"/>
      <c r="AE35" s="217">
        <v>4533.7896</v>
      </c>
      <c r="AF35" s="217">
        <v>4533.7896</v>
      </c>
      <c r="AG35" s="229">
        <v>28</v>
      </c>
      <c r="AH35" s="1016"/>
    </row>
    <row r="36" spans="1:34" s="126" customFormat="1" ht="9" customHeight="1">
      <c r="A36" s="251" t="s">
        <v>15</v>
      </c>
      <c r="B36" s="254" t="s">
        <v>24</v>
      </c>
      <c r="C36" s="258" t="s">
        <v>14</v>
      </c>
      <c r="D36" s="226">
        <v>29</v>
      </c>
      <c r="E36" s="220"/>
      <c r="F36" s="220"/>
      <c r="G36" s="1014"/>
      <c r="H36" s="319"/>
      <c r="I36" s="220"/>
      <c r="J36" s="220"/>
      <c r="K36" s="220"/>
      <c r="L36" s="218"/>
      <c r="M36" s="219"/>
      <c r="N36" s="220"/>
      <c r="O36" s="218"/>
      <c r="P36" s="219"/>
      <c r="Q36" s="220"/>
      <c r="R36" s="220"/>
      <c r="S36" s="218"/>
      <c r="T36" s="220"/>
      <c r="U36" s="218"/>
      <c r="V36" s="220"/>
      <c r="W36" s="220"/>
      <c r="X36" s="220"/>
      <c r="Y36" s="231"/>
      <c r="Z36" s="220"/>
      <c r="AA36" s="217">
        <v>526.518</v>
      </c>
      <c r="AB36" s="1014"/>
      <c r="AC36" s="319"/>
      <c r="AD36" s="220"/>
      <c r="AE36" s="217">
        <v>1895.4648000000002</v>
      </c>
      <c r="AF36" s="217">
        <v>1895.4648000000002</v>
      </c>
      <c r="AG36" s="229">
        <v>29</v>
      </c>
      <c r="AH36" s="1016"/>
    </row>
    <row r="37" spans="1:34" s="126" customFormat="1" ht="9" customHeight="1">
      <c r="A37" s="251" t="s">
        <v>25</v>
      </c>
      <c r="B37" s="254" t="s">
        <v>26</v>
      </c>
      <c r="C37" s="253" t="s">
        <v>200</v>
      </c>
      <c r="D37" s="226">
        <v>30</v>
      </c>
      <c r="E37" s="220"/>
      <c r="F37" s="220"/>
      <c r="G37" s="1014"/>
      <c r="H37" s="319"/>
      <c r="I37" s="220"/>
      <c r="J37" s="220"/>
      <c r="K37" s="220"/>
      <c r="L37" s="218"/>
      <c r="M37" s="219"/>
      <c r="N37" s="220"/>
      <c r="O37" s="218"/>
      <c r="P37" s="219"/>
      <c r="Q37" s="263"/>
      <c r="R37" s="263"/>
      <c r="S37" s="218"/>
      <c r="T37" s="220"/>
      <c r="U37" s="218"/>
      <c r="V37" s="220"/>
      <c r="W37" s="220"/>
      <c r="X37" s="220"/>
      <c r="Y37" s="231"/>
      <c r="Z37" s="220"/>
      <c r="AA37" s="220"/>
      <c r="AB37" s="1017">
        <v>4723.0127999999995</v>
      </c>
      <c r="AC37" s="319"/>
      <c r="AD37" s="220"/>
      <c r="AE37" s="217">
        <v>4723.0127999999995</v>
      </c>
      <c r="AF37" s="217">
        <v>4723.0127999999995</v>
      </c>
      <c r="AG37" s="229">
        <v>30</v>
      </c>
      <c r="AH37" s="1016"/>
    </row>
    <row r="38" spans="1:34" s="126" customFormat="1" ht="9" customHeight="1">
      <c r="A38" s="251" t="s">
        <v>10</v>
      </c>
      <c r="B38" s="254"/>
      <c r="C38" s="225" t="s">
        <v>18</v>
      </c>
      <c r="D38" s="226">
        <v>33</v>
      </c>
      <c r="E38" s="220"/>
      <c r="F38" s="220"/>
      <c r="G38" s="1014"/>
      <c r="H38" s="318" t="s">
        <v>672</v>
      </c>
      <c r="I38" s="220"/>
      <c r="J38" s="220"/>
      <c r="K38" s="220"/>
      <c r="L38" s="218"/>
      <c r="M38" s="219"/>
      <c r="N38" s="220"/>
      <c r="O38" s="218"/>
      <c r="P38" s="219"/>
      <c r="Q38" s="220"/>
      <c r="R38" s="217">
        <v>2</v>
      </c>
      <c r="S38" s="218"/>
      <c r="T38" s="220"/>
      <c r="U38" s="218"/>
      <c r="V38" s="220"/>
      <c r="W38" s="220"/>
      <c r="X38" s="220"/>
      <c r="Y38" s="231"/>
      <c r="Z38" s="220"/>
      <c r="AA38" s="217">
        <v>1.989</v>
      </c>
      <c r="AB38" s="1017" t="s">
        <v>672</v>
      </c>
      <c r="AC38" s="319"/>
      <c r="AD38" s="220"/>
      <c r="AE38" s="217">
        <v>87.4844</v>
      </c>
      <c r="AF38" s="217">
        <v>87.4844</v>
      </c>
      <c r="AG38" s="229">
        <v>33</v>
      </c>
      <c r="AH38" s="1016"/>
    </row>
    <row r="39" spans="1:33" s="126" customFormat="1" ht="9.75" customHeight="1">
      <c r="A39" s="251" t="s">
        <v>12</v>
      </c>
      <c r="B39" s="259"/>
      <c r="C39" s="233" t="s">
        <v>27</v>
      </c>
      <c r="D39" s="234">
        <v>34</v>
      </c>
      <c r="E39" s="261"/>
      <c r="F39" s="235" t="s">
        <v>672</v>
      </c>
      <c r="G39" s="1023"/>
      <c r="H39" s="320" t="s">
        <v>672</v>
      </c>
      <c r="I39" s="261"/>
      <c r="J39" s="235" t="s">
        <v>672</v>
      </c>
      <c r="K39" s="235" t="s">
        <v>672</v>
      </c>
      <c r="L39" s="262"/>
      <c r="M39" s="264"/>
      <c r="N39" s="261"/>
      <c r="O39" s="262"/>
      <c r="P39" s="264"/>
      <c r="Q39" s="261"/>
      <c r="R39" s="235">
        <v>2</v>
      </c>
      <c r="S39" s="262"/>
      <c r="T39" s="261"/>
      <c r="U39" s="262"/>
      <c r="V39" s="261"/>
      <c r="W39" s="261"/>
      <c r="X39" s="261"/>
      <c r="Y39" s="265"/>
      <c r="Z39" s="261"/>
      <c r="AA39" s="235">
        <v>4766.145</v>
      </c>
      <c r="AB39" s="1018">
        <v>14860.9476</v>
      </c>
      <c r="AC39" s="1024"/>
      <c r="AD39" s="261"/>
      <c r="AE39" s="235">
        <v>32099.393600000003</v>
      </c>
      <c r="AF39" s="235">
        <v>32099.393600000003</v>
      </c>
      <c r="AG39" s="239">
        <v>34</v>
      </c>
    </row>
    <row r="40" spans="1:33" s="126" customFormat="1" ht="9" customHeight="1">
      <c r="A40" s="251" t="s">
        <v>28</v>
      </c>
      <c r="B40" s="254" t="s">
        <v>573</v>
      </c>
      <c r="C40" s="225" t="s">
        <v>30</v>
      </c>
      <c r="D40" s="226">
        <v>36</v>
      </c>
      <c r="E40" s="220"/>
      <c r="F40" s="220"/>
      <c r="G40" s="1014"/>
      <c r="H40" s="319"/>
      <c r="I40" s="217" t="s">
        <v>672</v>
      </c>
      <c r="J40" s="217" t="s">
        <v>672</v>
      </c>
      <c r="K40" s="217" t="s">
        <v>672</v>
      </c>
      <c r="L40" s="218"/>
      <c r="M40" s="219"/>
      <c r="N40" s="220"/>
      <c r="O40" s="218"/>
      <c r="P40" s="219"/>
      <c r="Q40" s="220"/>
      <c r="R40" s="220"/>
      <c r="S40" s="218"/>
      <c r="T40" s="220"/>
      <c r="U40" s="218"/>
      <c r="V40" s="220"/>
      <c r="W40" s="220"/>
      <c r="X40" s="220"/>
      <c r="Y40" s="231"/>
      <c r="Z40" s="220"/>
      <c r="AA40" s="217" t="s">
        <v>672</v>
      </c>
      <c r="AB40" s="1017" t="s">
        <v>672</v>
      </c>
      <c r="AC40" s="319"/>
      <c r="AD40" s="217" t="s">
        <v>672</v>
      </c>
      <c r="AE40" s="217" t="s">
        <v>672</v>
      </c>
      <c r="AF40" s="217" t="s">
        <v>672</v>
      </c>
      <c r="AG40" s="229">
        <v>36</v>
      </c>
    </row>
    <row r="41" spans="1:33" s="126" customFormat="1" ht="9" customHeight="1">
      <c r="A41" s="251" t="s">
        <v>31</v>
      </c>
      <c r="B41" s="254" t="s">
        <v>32</v>
      </c>
      <c r="C41" s="225" t="s">
        <v>33</v>
      </c>
      <c r="D41" s="226">
        <v>37</v>
      </c>
      <c r="E41" s="220"/>
      <c r="F41" s="220"/>
      <c r="G41" s="1014"/>
      <c r="H41" s="319"/>
      <c r="I41" s="220"/>
      <c r="J41" s="220"/>
      <c r="K41" s="220"/>
      <c r="L41" s="218"/>
      <c r="M41" s="219"/>
      <c r="N41" s="220"/>
      <c r="O41" s="218"/>
      <c r="P41" s="219"/>
      <c r="Q41" s="220"/>
      <c r="R41" s="220"/>
      <c r="S41" s="218"/>
      <c r="T41" s="220"/>
      <c r="U41" s="218"/>
      <c r="V41" s="217" t="s">
        <v>672</v>
      </c>
      <c r="W41" s="220"/>
      <c r="X41" s="220"/>
      <c r="Y41" s="231"/>
      <c r="Z41" s="220"/>
      <c r="AA41" s="217">
        <v>131.793</v>
      </c>
      <c r="AB41" s="1017">
        <v>125.334</v>
      </c>
      <c r="AC41" s="319"/>
      <c r="AD41" s="217" t="s">
        <v>672</v>
      </c>
      <c r="AE41" s="217">
        <v>599.7888</v>
      </c>
      <c r="AF41" s="217">
        <v>599.7888</v>
      </c>
      <c r="AG41" s="229">
        <v>37</v>
      </c>
    </row>
    <row r="42" spans="1:33" s="126" customFormat="1" ht="9" customHeight="1">
      <c r="A42" s="251" t="s">
        <v>23</v>
      </c>
      <c r="B42" s="254" t="s">
        <v>34</v>
      </c>
      <c r="C42" s="225" t="s">
        <v>35</v>
      </c>
      <c r="D42" s="226">
        <v>38</v>
      </c>
      <c r="E42" s="220"/>
      <c r="F42" s="220"/>
      <c r="G42" s="1014"/>
      <c r="H42" s="319"/>
      <c r="I42" s="220"/>
      <c r="J42" s="220"/>
      <c r="K42" s="220"/>
      <c r="L42" s="218"/>
      <c r="M42" s="219"/>
      <c r="N42" s="220"/>
      <c r="O42" s="218"/>
      <c r="P42" s="219"/>
      <c r="Q42" s="220"/>
      <c r="R42" s="220"/>
      <c r="S42" s="218"/>
      <c r="T42" s="220"/>
      <c r="U42" s="221" t="s">
        <v>672</v>
      </c>
      <c r="V42" s="220"/>
      <c r="W42" s="220"/>
      <c r="X42" s="220"/>
      <c r="Y42" s="231"/>
      <c r="Z42" s="220"/>
      <c r="AA42" s="217" t="s">
        <v>672</v>
      </c>
      <c r="AB42" s="1014"/>
      <c r="AC42" s="319"/>
      <c r="AD42" s="217">
        <v>3.1418640000000004</v>
      </c>
      <c r="AE42" s="217" t="s">
        <v>672</v>
      </c>
      <c r="AF42" s="217">
        <v>3.3863976000000005</v>
      </c>
      <c r="AG42" s="229">
        <v>38</v>
      </c>
    </row>
    <row r="43" spans="1:33" s="126" customFormat="1" ht="9" customHeight="1">
      <c r="A43" s="251"/>
      <c r="B43" s="254" t="s">
        <v>1</v>
      </c>
      <c r="C43" s="225" t="s">
        <v>18</v>
      </c>
      <c r="D43" s="226">
        <v>40</v>
      </c>
      <c r="E43" s="220"/>
      <c r="F43" s="220"/>
      <c r="G43" s="1014"/>
      <c r="H43" s="319"/>
      <c r="I43" s="220"/>
      <c r="J43" s="220"/>
      <c r="K43" s="220"/>
      <c r="L43" s="218"/>
      <c r="M43" s="219"/>
      <c r="N43" s="220"/>
      <c r="O43" s="218"/>
      <c r="P43" s="227" t="s">
        <v>672</v>
      </c>
      <c r="Q43" s="217" t="s">
        <v>672</v>
      </c>
      <c r="R43" s="220"/>
      <c r="S43" s="218"/>
      <c r="T43" s="220"/>
      <c r="U43" s="221" t="s">
        <v>672</v>
      </c>
      <c r="V43" s="220"/>
      <c r="W43" s="220"/>
      <c r="X43" s="217">
        <v>0.5155993367907182</v>
      </c>
      <c r="Y43" s="231"/>
      <c r="Z43" s="220"/>
      <c r="AA43" s="217">
        <v>3.581</v>
      </c>
      <c r="AB43" s="1014"/>
      <c r="AC43" s="319"/>
      <c r="AD43" s="217">
        <v>9.251914499372647</v>
      </c>
      <c r="AE43" s="217">
        <v>12.8916</v>
      </c>
      <c r="AF43" s="217">
        <v>22.14351449937265</v>
      </c>
      <c r="AG43" s="229">
        <v>40</v>
      </c>
    </row>
    <row r="44" spans="1:33" s="126" customFormat="1" ht="9.75" customHeight="1">
      <c r="A44" s="251"/>
      <c r="B44" s="254" t="s">
        <v>36</v>
      </c>
      <c r="C44" s="233" t="s">
        <v>37</v>
      </c>
      <c r="D44" s="234">
        <v>41</v>
      </c>
      <c r="E44" s="261"/>
      <c r="F44" s="261"/>
      <c r="G44" s="1023"/>
      <c r="H44" s="1024"/>
      <c r="I44" s="235" t="s">
        <v>672</v>
      </c>
      <c r="J44" s="235" t="s">
        <v>672</v>
      </c>
      <c r="K44" s="235" t="s">
        <v>672</v>
      </c>
      <c r="L44" s="262"/>
      <c r="M44" s="264"/>
      <c r="N44" s="261"/>
      <c r="O44" s="262"/>
      <c r="P44" s="237" t="s">
        <v>672</v>
      </c>
      <c r="Q44" s="235" t="s">
        <v>672</v>
      </c>
      <c r="R44" s="261"/>
      <c r="S44" s="262"/>
      <c r="T44" s="261"/>
      <c r="U44" s="236" t="s">
        <v>672</v>
      </c>
      <c r="V44" s="235" t="s">
        <v>672</v>
      </c>
      <c r="W44" s="261"/>
      <c r="X44" s="235">
        <v>0.5155993367907182</v>
      </c>
      <c r="Y44" s="265"/>
      <c r="Z44" s="261"/>
      <c r="AA44" s="235">
        <v>135.441926</v>
      </c>
      <c r="AB44" s="1018">
        <v>125.334</v>
      </c>
      <c r="AC44" s="1024"/>
      <c r="AD44" s="235">
        <v>12.393778499372647</v>
      </c>
      <c r="AE44" s="235">
        <v>612.9249336</v>
      </c>
      <c r="AF44" s="235">
        <v>625.3187120993726</v>
      </c>
      <c r="AG44" s="239">
        <v>41</v>
      </c>
    </row>
    <row r="45" spans="1:33" s="126" customFormat="1" ht="9" customHeight="1">
      <c r="A45" s="267"/>
      <c r="B45" s="214"/>
      <c r="C45" s="225" t="s">
        <v>38</v>
      </c>
      <c r="D45" s="226">
        <v>42</v>
      </c>
      <c r="E45" s="261"/>
      <c r="F45" s="261"/>
      <c r="G45" s="1023"/>
      <c r="H45" s="1024"/>
      <c r="I45" s="261"/>
      <c r="J45" s="261"/>
      <c r="K45" s="261"/>
      <c r="L45" s="262"/>
      <c r="M45" s="264"/>
      <c r="N45" s="261"/>
      <c r="O45" s="262"/>
      <c r="P45" s="264"/>
      <c r="Q45" s="261"/>
      <c r="R45" s="261"/>
      <c r="S45" s="262"/>
      <c r="T45" s="235" t="s">
        <v>672</v>
      </c>
      <c r="U45" s="236">
        <v>1.8859000000000001</v>
      </c>
      <c r="V45" s="261"/>
      <c r="W45" s="261"/>
      <c r="X45" s="1025">
        <v>0.655452948557089</v>
      </c>
      <c r="Y45" s="265"/>
      <c r="Z45" s="261"/>
      <c r="AA45" s="235">
        <v>307.443</v>
      </c>
      <c r="AB45" s="1018">
        <v>2298.4272</v>
      </c>
      <c r="AC45" s="1024"/>
      <c r="AD45" s="235">
        <v>71.61237010890841</v>
      </c>
      <c r="AE45" s="235">
        <v>3405.2219999999998</v>
      </c>
      <c r="AF45" s="235">
        <v>3476.834370108908</v>
      </c>
      <c r="AG45" s="229">
        <v>42</v>
      </c>
    </row>
    <row r="46" spans="1:33" s="126" customFormat="1" ht="9.75" customHeight="1">
      <c r="A46" s="268"/>
      <c r="B46" s="224"/>
      <c r="C46" s="269" t="s">
        <v>39</v>
      </c>
      <c r="D46" s="270">
        <v>43</v>
      </c>
      <c r="E46" s="235">
        <v>0.725</v>
      </c>
      <c r="F46" s="235" t="s">
        <v>672</v>
      </c>
      <c r="G46" s="1018">
        <v>31.969</v>
      </c>
      <c r="H46" s="320" t="s">
        <v>672</v>
      </c>
      <c r="I46" s="235">
        <v>0.562</v>
      </c>
      <c r="J46" s="235">
        <v>57.2</v>
      </c>
      <c r="K46" s="235">
        <v>108.84100000000001</v>
      </c>
      <c r="L46" s="236" t="s">
        <v>672</v>
      </c>
      <c r="M46" s="235">
        <v>628</v>
      </c>
      <c r="N46" s="235">
        <v>751.999</v>
      </c>
      <c r="O46" s="236">
        <v>26</v>
      </c>
      <c r="P46" s="237">
        <v>543.192</v>
      </c>
      <c r="Q46" s="235">
        <v>22.845</v>
      </c>
      <c r="R46" s="235">
        <v>114</v>
      </c>
      <c r="S46" s="236">
        <v>66</v>
      </c>
      <c r="T46" s="235" t="s">
        <v>672</v>
      </c>
      <c r="U46" s="236">
        <v>1822.2621349168135</v>
      </c>
      <c r="V46" s="271"/>
      <c r="W46" s="271"/>
      <c r="X46" s="235" t="s">
        <v>672</v>
      </c>
      <c r="Y46" s="238">
        <v>10381.706000000002</v>
      </c>
      <c r="Z46" s="235" t="s">
        <v>672</v>
      </c>
      <c r="AA46" s="235">
        <v>12555.014000000003</v>
      </c>
      <c r="AB46" s="1018">
        <v>12800.8116</v>
      </c>
      <c r="AC46" s="320">
        <v>863.6906</v>
      </c>
      <c r="AD46" s="235">
        <v>65229.0665784123</v>
      </c>
      <c r="AE46" s="235">
        <v>155960.749866</v>
      </c>
      <c r="AF46" s="235">
        <v>221189.81644441228</v>
      </c>
      <c r="AG46" s="272">
        <v>43</v>
      </c>
    </row>
    <row r="47" spans="1:33" s="126" customFormat="1" ht="9" customHeight="1">
      <c r="A47" s="268"/>
      <c r="B47" s="224"/>
      <c r="C47" s="273" t="s">
        <v>40</v>
      </c>
      <c r="D47" s="226">
        <v>44</v>
      </c>
      <c r="E47" s="274"/>
      <c r="F47" s="274"/>
      <c r="G47" s="1026" t="s">
        <v>672</v>
      </c>
      <c r="H47" s="1027" t="s">
        <v>672</v>
      </c>
      <c r="I47" s="276" t="s">
        <v>672</v>
      </c>
      <c r="J47" s="274"/>
      <c r="K47" s="276">
        <v>3.405</v>
      </c>
      <c r="L47" s="277"/>
      <c r="M47" s="278"/>
      <c r="N47" s="274"/>
      <c r="O47" s="277"/>
      <c r="P47" s="279" t="s">
        <v>672</v>
      </c>
      <c r="Q47" s="276" t="s">
        <v>672</v>
      </c>
      <c r="R47" s="276">
        <v>114</v>
      </c>
      <c r="S47" s="275" t="s">
        <v>672</v>
      </c>
      <c r="T47" s="274"/>
      <c r="U47" s="275" t="s">
        <v>672</v>
      </c>
      <c r="V47" s="274"/>
      <c r="W47" s="274"/>
      <c r="X47" s="274"/>
      <c r="Y47" s="280"/>
      <c r="Z47" s="274"/>
      <c r="AA47" s="274"/>
      <c r="AB47" s="1028"/>
      <c r="AC47" s="1029"/>
      <c r="AD47" s="276" t="s">
        <v>672</v>
      </c>
      <c r="AE47" s="276">
        <v>4654.184985</v>
      </c>
      <c r="AF47" s="276">
        <v>4654.184985</v>
      </c>
      <c r="AG47" s="229">
        <v>44</v>
      </c>
    </row>
    <row r="48" spans="1:33" s="126" customFormat="1" ht="9" customHeight="1" thickBot="1">
      <c r="A48" s="281"/>
      <c r="B48" s="282"/>
      <c r="C48" s="283" t="s">
        <v>41</v>
      </c>
      <c r="D48" s="284">
        <v>45</v>
      </c>
      <c r="E48" s="217" t="s">
        <v>672</v>
      </c>
      <c r="F48" s="217" t="s">
        <v>672</v>
      </c>
      <c r="G48" s="1017" t="s">
        <v>672</v>
      </c>
      <c r="H48" s="318" t="s">
        <v>672</v>
      </c>
      <c r="I48" s="217" t="s">
        <v>672</v>
      </c>
      <c r="J48" s="257" t="s">
        <v>672</v>
      </c>
      <c r="K48" s="217" t="s">
        <v>672</v>
      </c>
      <c r="L48" s="218"/>
      <c r="M48" s="220"/>
      <c r="N48" s="220"/>
      <c r="O48" s="218"/>
      <c r="P48" s="219"/>
      <c r="Q48" s="220"/>
      <c r="R48" s="220"/>
      <c r="S48" s="218"/>
      <c r="T48" s="217" t="s">
        <v>672</v>
      </c>
      <c r="U48" s="221" t="s">
        <v>672</v>
      </c>
      <c r="V48" s="220"/>
      <c r="W48" s="228"/>
      <c r="X48" s="220"/>
      <c r="Y48" s="240"/>
      <c r="Z48" s="220"/>
      <c r="AA48" s="217" t="s">
        <v>672</v>
      </c>
      <c r="AB48" s="1017" t="s">
        <v>672</v>
      </c>
      <c r="AC48" s="319"/>
      <c r="AD48" s="276" t="s">
        <v>672</v>
      </c>
      <c r="AE48" s="276" t="s">
        <v>672</v>
      </c>
      <c r="AF48" s="276" t="s">
        <v>672</v>
      </c>
      <c r="AG48" s="285">
        <v>45</v>
      </c>
    </row>
    <row r="49" spans="1:34" s="250" customFormat="1" ht="9.75" customHeight="1" thickBot="1">
      <c r="A49" s="286"/>
      <c r="B49" s="287"/>
      <c r="C49" s="288" t="s">
        <v>42</v>
      </c>
      <c r="D49" s="244">
        <v>46</v>
      </c>
      <c r="E49" s="245">
        <v>0.725</v>
      </c>
      <c r="F49" s="245" t="s">
        <v>672</v>
      </c>
      <c r="G49" s="1019">
        <v>31.969</v>
      </c>
      <c r="H49" s="1030" t="s">
        <v>672</v>
      </c>
      <c r="I49" s="245">
        <v>0.562</v>
      </c>
      <c r="J49" s="245">
        <v>57.2</v>
      </c>
      <c r="K49" s="245">
        <v>105.436</v>
      </c>
      <c r="L49" s="246" t="s">
        <v>672</v>
      </c>
      <c r="M49" s="245">
        <v>628</v>
      </c>
      <c r="N49" s="245">
        <v>751.999</v>
      </c>
      <c r="O49" s="246">
        <v>26</v>
      </c>
      <c r="P49" s="247">
        <v>543.192</v>
      </c>
      <c r="Q49" s="245">
        <v>22.845</v>
      </c>
      <c r="R49" s="289"/>
      <c r="S49" s="246">
        <v>66</v>
      </c>
      <c r="T49" s="245" t="s">
        <v>672</v>
      </c>
      <c r="U49" s="246">
        <v>1822.2621349168135</v>
      </c>
      <c r="V49" s="289"/>
      <c r="W49" s="289"/>
      <c r="X49" s="290"/>
      <c r="Y49" s="248">
        <v>10381.706000000002</v>
      </c>
      <c r="Z49" s="245" t="s">
        <v>672</v>
      </c>
      <c r="AA49" s="245">
        <v>12555.014000000003</v>
      </c>
      <c r="AB49" s="1019">
        <v>12800.811700000002</v>
      </c>
      <c r="AC49" s="1021">
        <v>863.6906</v>
      </c>
      <c r="AD49" s="245">
        <v>65229.0665784123</v>
      </c>
      <c r="AE49" s="245">
        <v>151306.564981</v>
      </c>
      <c r="AF49" s="245">
        <v>216535.6315594123</v>
      </c>
      <c r="AG49" s="249">
        <v>46</v>
      </c>
      <c r="AH49" s="291"/>
    </row>
    <row r="50" spans="1:33" s="126" customFormat="1" ht="9" customHeight="1">
      <c r="A50" s="138"/>
      <c r="C50" s="292" t="s">
        <v>43</v>
      </c>
      <c r="D50" s="226">
        <v>47</v>
      </c>
      <c r="E50" s="217" t="s">
        <v>672</v>
      </c>
      <c r="F50" s="220"/>
      <c r="G50" s="1017" t="s">
        <v>672</v>
      </c>
      <c r="H50" s="1031" t="s">
        <v>672</v>
      </c>
      <c r="I50" s="217" t="s">
        <v>672</v>
      </c>
      <c r="J50" s="217" t="s">
        <v>672</v>
      </c>
      <c r="K50" s="217">
        <v>1.3</v>
      </c>
      <c r="L50" s="221" t="s">
        <v>672</v>
      </c>
      <c r="M50" s="1032"/>
      <c r="N50" s="1033">
        <v>0.594</v>
      </c>
      <c r="O50" s="218"/>
      <c r="P50" s="227">
        <v>3.204</v>
      </c>
      <c r="Q50" s="217" t="s">
        <v>672</v>
      </c>
      <c r="R50" s="220"/>
      <c r="S50" s="221" t="s">
        <v>672</v>
      </c>
      <c r="T50" s="217" t="s">
        <v>672</v>
      </c>
      <c r="U50" s="221">
        <v>0.835</v>
      </c>
      <c r="V50" s="220"/>
      <c r="W50" s="220"/>
      <c r="X50" s="220"/>
      <c r="Y50" s="1034" t="s">
        <v>672</v>
      </c>
      <c r="Z50" s="220"/>
      <c r="AA50" s="217">
        <v>49.555</v>
      </c>
      <c r="AB50" s="1017" t="s">
        <v>672</v>
      </c>
      <c r="AC50" s="1035" t="s">
        <v>672</v>
      </c>
      <c r="AD50" s="1036">
        <v>29.393</v>
      </c>
      <c r="AE50" s="1036">
        <v>370.12724</v>
      </c>
      <c r="AF50" s="1036">
        <v>399.52023999999994</v>
      </c>
      <c r="AG50" s="229">
        <v>47</v>
      </c>
    </row>
    <row r="51" spans="1:33" s="126" customFormat="1" ht="9" customHeight="1">
      <c r="A51" s="138"/>
      <c r="C51" s="253" t="s">
        <v>62</v>
      </c>
      <c r="D51" s="293" t="s">
        <v>122</v>
      </c>
      <c r="E51" s="217" t="s">
        <v>672</v>
      </c>
      <c r="F51" s="220"/>
      <c r="G51" s="1017" t="s">
        <v>672</v>
      </c>
      <c r="H51" s="1035" t="s">
        <v>672</v>
      </c>
      <c r="I51" s="217" t="s">
        <v>672</v>
      </c>
      <c r="J51" s="217" t="s">
        <v>672</v>
      </c>
      <c r="K51" s="217" t="s">
        <v>672</v>
      </c>
      <c r="L51" s="221" t="s">
        <v>672</v>
      </c>
      <c r="M51" s="1014"/>
      <c r="N51" s="1037" t="s">
        <v>672</v>
      </c>
      <c r="O51" s="218"/>
      <c r="P51" s="227">
        <v>7.859</v>
      </c>
      <c r="Q51" s="217" t="s">
        <v>672</v>
      </c>
      <c r="R51" s="220"/>
      <c r="S51" s="221" t="s">
        <v>672</v>
      </c>
      <c r="T51" s="217" t="s">
        <v>672</v>
      </c>
      <c r="U51" s="221">
        <v>53.776</v>
      </c>
      <c r="V51" s="220"/>
      <c r="W51" s="220"/>
      <c r="X51" s="220"/>
      <c r="Y51" s="1034">
        <v>0.579</v>
      </c>
      <c r="Z51" s="220"/>
      <c r="AA51" s="217">
        <v>327.911</v>
      </c>
      <c r="AB51" s="1017">
        <v>186.95639999999997</v>
      </c>
      <c r="AC51" s="1035" t="s">
        <v>672</v>
      </c>
      <c r="AD51" s="1036">
        <v>1892.43188</v>
      </c>
      <c r="AE51" s="1036">
        <v>1727.11896</v>
      </c>
      <c r="AF51" s="1036">
        <v>3619.5508400000003</v>
      </c>
      <c r="AG51" s="1038" t="s">
        <v>122</v>
      </c>
    </row>
    <row r="52" spans="1:33" s="126" customFormat="1" ht="9" customHeight="1">
      <c r="A52" s="138"/>
      <c r="C52" s="253" t="s">
        <v>63</v>
      </c>
      <c r="D52" s="226" t="s">
        <v>123</v>
      </c>
      <c r="E52" s="217" t="s">
        <v>672</v>
      </c>
      <c r="F52" s="220"/>
      <c r="G52" s="1017" t="s">
        <v>672</v>
      </c>
      <c r="H52" s="1035" t="s">
        <v>672</v>
      </c>
      <c r="I52" s="217" t="s">
        <v>672</v>
      </c>
      <c r="J52" s="217" t="s">
        <v>672</v>
      </c>
      <c r="K52" s="217" t="s">
        <v>672</v>
      </c>
      <c r="L52" s="221" t="s">
        <v>672</v>
      </c>
      <c r="M52" s="1014"/>
      <c r="N52" s="1037" t="s">
        <v>672</v>
      </c>
      <c r="O52" s="218"/>
      <c r="P52" s="227" t="s">
        <v>672</v>
      </c>
      <c r="Q52" s="217" t="s">
        <v>672</v>
      </c>
      <c r="R52" s="220"/>
      <c r="S52" s="221" t="s">
        <v>672</v>
      </c>
      <c r="T52" s="217" t="s">
        <v>672</v>
      </c>
      <c r="U52" s="221">
        <v>7.376</v>
      </c>
      <c r="V52" s="220"/>
      <c r="W52" s="220"/>
      <c r="X52" s="220"/>
      <c r="Y52" s="1034" t="s">
        <v>672</v>
      </c>
      <c r="Z52" s="220"/>
      <c r="AA52" s="217">
        <v>98.81099999999999</v>
      </c>
      <c r="AB52" s="1017">
        <v>41.4344</v>
      </c>
      <c r="AC52" s="1035" t="s">
        <v>672</v>
      </c>
      <c r="AD52" s="1036">
        <v>267.762</v>
      </c>
      <c r="AE52" s="1036">
        <v>426.7299</v>
      </c>
      <c r="AF52" s="1036">
        <v>694.4918999999999</v>
      </c>
      <c r="AG52" s="229" t="s">
        <v>123</v>
      </c>
    </row>
    <row r="53" spans="1:33" s="126" customFormat="1" ht="9" customHeight="1">
      <c r="A53" s="138"/>
      <c r="C53" s="253" t="s">
        <v>64</v>
      </c>
      <c r="D53" s="226" t="s">
        <v>124</v>
      </c>
      <c r="E53" s="217" t="s">
        <v>672</v>
      </c>
      <c r="F53" s="220"/>
      <c r="G53" s="1017" t="s">
        <v>672</v>
      </c>
      <c r="H53" s="1035" t="s">
        <v>672</v>
      </c>
      <c r="I53" s="217" t="s">
        <v>672</v>
      </c>
      <c r="J53" s="217" t="s">
        <v>672</v>
      </c>
      <c r="K53" s="217" t="s">
        <v>672</v>
      </c>
      <c r="L53" s="221" t="s">
        <v>672</v>
      </c>
      <c r="M53" s="1014"/>
      <c r="N53" s="1037" t="s">
        <v>672</v>
      </c>
      <c r="O53" s="218"/>
      <c r="P53" s="227">
        <v>3.987</v>
      </c>
      <c r="Q53" s="217">
        <v>1.66</v>
      </c>
      <c r="R53" s="220"/>
      <c r="S53" s="221" t="s">
        <v>672</v>
      </c>
      <c r="T53" s="217" t="s">
        <v>672</v>
      </c>
      <c r="U53" s="221">
        <v>57.29</v>
      </c>
      <c r="V53" s="220"/>
      <c r="W53" s="220"/>
      <c r="X53" s="220"/>
      <c r="Y53" s="1034">
        <v>7306.648</v>
      </c>
      <c r="Z53" s="220"/>
      <c r="AA53" s="217">
        <v>599.218</v>
      </c>
      <c r="AB53" s="1017">
        <v>4.24</v>
      </c>
      <c r="AC53" s="1035" t="s">
        <v>672</v>
      </c>
      <c r="AD53" s="1036">
        <v>9321.483</v>
      </c>
      <c r="AE53" s="1036">
        <v>2413.3031</v>
      </c>
      <c r="AF53" s="1036">
        <v>11734.786100000001</v>
      </c>
      <c r="AG53" s="229" t="s">
        <v>124</v>
      </c>
    </row>
    <row r="54" spans="1:33" s="126" customFormat="1" ht="9" customHeight="1">
      <c r="A54" s="138"/>
      <c r="C54" s="253" t="s">
        <v>65</v>
      </c>
      <c r="D54" s="293" t="s">
        <v>125</v>
      </c>
      <c r="E54" s="217" t="s">
        <v>672</v>
      </c>
      <c r="F54" s="220"/>
      <c r="G54" s="1017" t="s">
        <v>672</v>
      </c>
      <c r="H54" s="1035" t="s">
        <v>672</v>
      </c>
      <c r="I54" s="217" t="s">
        <v>672</v>
      </c>
      <c r="J54" s="217" t="s">
        <v>672</v>
      </c>
      <c r="K54" s="217" t="s">
        <v>672</v>
      </c>
      <c r="L54" s="217" t="s">
        <v>672</v>
      </c>
      <c r="M54" s="1032"/>
      <c r="N54" s="1037" t="s">
        <v>672</v>
      </c>
      <c r="O54" s="218"/>
      <c r="P54" s="227">
        <v>1.7469999999999999</v>
      </c>
      <c r="Q54" s="217">
        <v>6.167</v>
      </c>
      <c r="R54" s="220"/>
      <c r="S54" s="221" t="s">
        <v>672</v>
      </c>
      <c r="T54" s="217" t="s">
        <v>672</v>
      </c>
      <c r="U54" s="221">
        <v>62.145</v>
      </c>
      <c r="V54" s="220"/>
      <c r="W54" s="220"/>
      <c r="X54" s="220"/>
      <c r="Y54" s="1034" t="s">
        <v>672</v>
      </c>
      <c r="Z54" s="220"/>
      <c r="AA54" s="217">
        <v>323.872</v>
      </c>
      <c r="AB54" s="1017">
        <v>220.6021</v>
      </c>
      <c r="AC54" s="1035" t="s">
        <v>672</v>
      </c>
      <c r="AD54" s="1036">
        <v>2185.593</v>
      </c>
      <c r="AE54" s="1036">
        <v>1717.03928</v>
      </c>
      <c r="AF54" s="1036">
        <v>3902.63228</v>
      </c>
      <c r="AG54" s="1038" t="s">
        <v>125</v>
      </c>
    </row>
    <row r="55" spans="1:33" s="126" customFormat="1" ht="9" customHeight="1">
      <c r="A55" s="138"/>
      <c r="C55" s="253" t="s">
        <v>66</v>
      </c>
      <c r="D55" s="226">
        <v>58</v>
      </c>
      <c r="E55" s="217" t="s">
        <v>672</v>
      </c>
      <c r="F55" s="220"/>
      <c r="G55" s="1017" t="s">
        <v>672</v>
      </c>
      <c r="H55" s="1035" t="s">
        <v>672</v>
      </c>
      <c r="I55" s="217" t="s">
        <v>672</v>
      </c>
      <c r="J55" s="217" t="s">
        <v>672</v>
      </c>
      <c r="K55" s="217" t="s">
        <v>672</v>
      </c>
      <c r="L55" s="217" t="s">
        <v>672</v>
      </c>
      <c r="M55" s="1032"/>
      <c r="N55" s="1037" t="s">
        <v>672</v>
      </c>
      <c r="O55" s="218"/>
      <c r="P55" s="227">
        <v>3.512</v>
      </c>
      <c r="Q55" s="217" t="s">
        <v>672</v>
      </c>
      <c r="R55" s="220"/>
      <c r="S55" s="221" t="s">
        <v>672</v>
      </c>
      <c r="T55" s="217" t="s">
        <v>672</v>
      </c>
      <c r="U55" s="221">
        <v>18.12</v>
      </c>
      <c r="V55" s="220"/>
      <c r="W55" s="220"/>
      <c r="X55" s="220"/>
      <c r="Y55" s="1034">
        <v>5.129</v>
      </c>
      <c r="Z55" s="220"/>
      <c r="AA55" s="217">
        <v>513.597</v>
      </c>
      <c r="AB55" s="1017">
        <v>254.5391</v>
      </c>
      <c r="AC55" s="1035" t="s">
        <v>672</v>
      </c>
      <c r="AD55" s="1036">
        <v>642.398</v>
      </c>
      <c r="AE55" s="1036">
        <v>2272.86934</v>
      </c>
      <c r="AF55" s="1036">
        <v>2915.2673400000003</v>
      </c>
      <c r="AG55" s="229">
        <v>58</v>
      </c>
    </row>
    <row r="56" spans="1:33" s="126" customFormat="1" ht="9" customHeight="1">
      <c r="A56" s="138"/>
      <c r="C56" s="253" t="s">
        <v>67</v>
      </c>
      <c r="D56" s="294"/>
      <c r="E56" s="220"/>
      <c r="F56" s="220"/>
      <c r="G56" s="1014"/>
      <c r="H56" s="319"/>
      <c r="I56" s="220"/>
      <c r="J56" s="220"/>
      <c r="K56" s="220"/>
      <c r="L56" s="218"/>
      <c r="M56" s="1032"/>
      <c r="N56" s="228"/>
      <c r="O56" s="218"/>
      <c r="P56" s="219"/>
      <c r="Q56" s="220"/>
      <c r="R56" s="220"/>
      <c r="S56" s="218"/>
      <c r="T56" s="220"/>
      <c r="U56" s="218"/>
      <c r="V56" s="220"/>
      <c r="W56" s="220"/>
      <c r="X56" s="220"/>
      <c r="Y56" s="1039"/>
      <c r="Z56" s="220"/>
      <c r="AA56" s="220"/>
      <c r="AB56" s="1014"/>
      <c r="AC56" s="319"/>
      <c r="AD56" s="1040"/>
      <c r="AE56" s="1040"/>
      <c r="AF56" s="1040"/>
      <c r="AG56" s="295"/>
    </row>
    <row r="57" spans="1:33" s="126" customFormat="1" ht="9" customHeight="1">
      <c r="A57" s="138"/>
      <c r="C57" s="253" t="s">
        <v>68</v>
      </c>
      <c r="D57" s="293" t="s">
        <v>126</v>
      </c>
      <c r="E57" s="217" t="s">
        <v>672</v>
      </c>
      <c r="F57" s="220"/>
      <c r="G57" s="1017">
        <v>26.427</v>
      </c>
      <c r="H57" s="1035" t="s">
        <v>672</v>
      </c>
      <c r="I57" s="217" t="s">
        <v>672</v>
      </c>
      <c r="J57" s="217" t="s">
        <v>672</v>
      </c>
      <c r="K57" s="217">
        <v>104.085</v>
      </c>
      <c r="L57" s="217" t="s">
        <v>672</v>
      </c>
      <c r="M57" s="1032"/>
      <c r="N57" s="1037" t="s">
        <v>672</v>
      </c>
      <c r="O57" s="218"/>
      <c r="P57" s="227">
        <v>5.352</v>
      </c>
      <c r="Q57" s="217">
        <v>15.012</v>
      </c>
      <c r="R57" s="220"/>
      <c r="S57" s="221" t="s">
        <v>672</v>
      </c>
      <c r="T57" s="217" t="s">
        <v>672</v>
      </c>
      <c r="U57" s="221">
        <v>146.23</v>
      </c>
      <c r="V57" s="220"/>
      <c r="W57" s="220"/>
      <c r="X57" s="220"/>
      <c r="Y57" s="1034">
        <v>323.886</v>
      </c>
      <c r="Z57" s="220"/>
      <c r="AA57" s="217">
        <v>635.818</v>
      </c>
      <c r="AB57" s="1017">
        <v>105.6841</v>
      </c>
      <c r="AC57" s="1035">
        <v>862.095</v>
      </c>
      <c r="AD57" s="1036">
        <v>5466.686</v>
      </c>
      <c r="AE57" s="1036">
        <v>7200.737695000001</v>
      </c>
      <c r="AF57" s="1036">
        <v>12667.423695000001</v>
      </c>
      <c r="AG57" s="1038" t="s">
        <v>126</v>
      </c>
    </row>
    <row r="58" spans="1:33" s="126" customFormat="1" ht="9" customHeight="1">
      <c r="A58" s="138"/>
      <c r="C58" s="253" t="s">
        <v>69</v>
      </c>
      <c r="D58" s="226" t="s">
        <v>127</v>
      </c>
      <c r="E58" s="217" t="s">
        <v>672</v>
      </c>
      <c r="F58" s="220"/>
      <c r="G58" s="1017">
        <v>5.542</v>
      </c>
      <c r="H58" s="1035" t="s">
        <v>672</v>
      </c>
      <c r="I58" s="217" t="s">
        <v>672</v>
      </c>
      <c r="J58" s="217" t="s">
        <v>672</v>
      </c>
      <c r="K58" s="217" t="s">
        <v>672</v>
      </c>
      <c r="L58" s="217" t="s">
        <v>672</v>
      </c>
      <c r="M58" s="1032"/>
      <c r="N58" s="1037" t="s">
        <v>672</v>
      </c>
      <c r="O58" s="218"/>
      <c r="P58" s="227" t="s">
        <v>672</v>
      </c>
      <c r="Q58" s="217" t="s">
        <v>672</v>
      </c>
      <c r="R58" s="220"/>
      <c r="S58" s="221" t="s">
        <v>672</v>
      </c>
      <c r="T58" s="217" t="s">
        <v>672</v>
      </c>
      <c r="U58" s="221">
        <v>60.055</v>
      </c>
      <c r="V58" s="220"/>
      <c r="W58" s="220"/>
      <c r="X58" s="220"/>
      <c r="Y58" s="1034" t="s">
        <v>672</v>
      </c>
      <c r="Z58" s="220"/>
      <c r="AA58" s="217">
        <v>685.41</v>
      </c>
      <c r="AB58" s="1017">
        <v>0.9192</v>
      </c>
      <c r="AC58" s="1035" t="s">
        <v>672</v>
      </c>
      <c r="AD58" s="1036">
        <v>2112.098</v>
      </c>
      <c r="AE58" s="1036">
        <v>2657.5882400000005</v>
      </c>
      <c r="AF58" s="1036">
        <v>4769.68624</v>
      </c>
      <c r="AG58" s="229" t="s">
        <v>127</v>
      </c>
    </row>
    <row r="59" spans="1:33" s="126" customFormat="1" ht="9" customHeight="1">
      <c r="A59" s="138"/>
      <c r="C59" s="253" t="s">
        <v>70</v>
      </c>
      <c r="D59" s="226">
        <v>64</v>
      </c>
      <c r="E59" s="217" t="s">
        <v>672</v>
      </c>
      <c r="F59" s="220"/>
      <c r="G59" s="1017" t="s">
        <v>672</v>
      </c>
      <c r="H59" s="1035" t="s">
        <v>672</v>
      </c>
      <c r="I59" s="217" t="s">
        <v>672</v>
      </c>
      <c r="J59" s="217" t="s">
        <v>672</v>
      </c>
      <c r="K59" s="217" t="s">
        <v>672</v>
      </c>
      <c r="L59" s="217" t="s">
        <v>672</v>
      </c>
      <c r="M59" s="1032"/>
      <c r="N59" s="1037" t="s">
        <v>672</v>
      </c>
      <c r="O59" s="218"/>
      <c r="P59" s="227">
        <v>8.501</v>
      </c>
      <c r="Q59" s="217" t="s">
        <v>672</v>
      </c>
      <c r="R59" s="220"/>
      <c r="S59" s="221">
        <v>0.875</v>
      </c>
      <c r="T59" s="217" t="s">
        <v>672</v>
      </c>
      <c r="U59" s="221">
        <v>37.313</v>
      </c>
      <c r="V59" s="220"/>
      <c r="W59" s="220"/>
      <c r="X59" s="220"/>
      <c r="Y59" s="1034">
        <v>1.087</v>
      </c>
      <c r="Z59" s="220"/>
      <c r="AA59" s="217">
        <v>376.95300000000003</v>
      </c>
      <c r="AB59" s="1017">
        <v>62.2416</v>
      </c>
      <c r="AC59" s="1035" t="s">
        <v>672</v>
      </c>
      <c r="AD59" s="1036">
        <v>1314.4429014</v>
      </c>
      <c r="AE59" s="1036">
        <v>1822.9298000000001</v>
      </c>
      <c r="AF59" s="1036">
        <v>3137.3727014</v>
      </c>
      <c r="AG59" s="229">
        <v>64</v>
      </c>
    </row>
    <row r="60" spans="1:33" s="126" customFormat="1" ht="9" customHeight="1">
      <c r="A60" s="138"/>
      <c r="C60" s="253" t="s">
        <v>71</v>
      </c>
      <c r="D60" s="226">
        <v>65</v>
      </c>
      <c r="E60" s="217" t="s">
        <v>672</v>
      </c>
      <c r="F60" s="220"/>
      <c r="G60" s="1017" t="s">
        <v>672</v>
      </c>
      <c r="H60" s="1035" t="s">
        <v>672</v>
      </c>
      <c r="I60" s="217" t="s">
        <v>672</v>
      </c>
      <c r="J60" s="217" t="s">
        <v>672</v>
      </c>
      <c r="K60" s="217" t="s">
        <v>672</v>
      </c>
      <c r="L60" s="217" t="s">
        <v>672</v>
      </c>
      <c r="M60" s="1041"/>
      <c r="N60" s="1037" t="s">
        <v>672</v>
      </c>
      <c r="O60" s="296"/>
      <c r="P60" s="227">
        <v>3.192</v>
      </c>
      <c r="Q60" s="217" t="s">
        <v>672</v>
      </c>
      <c r="R60" s="220"/>
      <c r="S60" s="221" t="s">
        <v>672</v>
      </c>
      <c r="T60" s="217" t="s">
        <v>672</v>
      </c>
      <c r="U60" s="221">
        <v>11.315</v>
      </c>
      <c r="V60" s="220"/>
      <c r="W60" s="220"/>
      <c r="X60" s="220"/>
      <c r="Y60" s="1034" t="s">
        <v>672</v>
      </c>
      <c r="Z60" s="220"/>
      <c r="AA60" s="217">
        <v>154.366</v>
      </c>
      <c r="AB60" s="1017">
        <v>92.1701</v>
      </c>
      <c r="AC60" s="1035">
        <v>1.5045</v>
      </c>
      <c r="AD60" s="1036">
        <v>397.931</v>
      </c>
      <c r="AE60" s="1036">
        <v>816.7843850000002</v>
      </c>
      <c r="AF60" s="1036">
        <v>1214.7153850000002</v>
      </c>
      <c r="AG60" s="229">
        <v>65</v>
      </c>
    </row>
    <row r="61" spans="1:33" s="126" customFormat="1" ht="9" customHeight="1">
      <c r="A61" s="138"/>
      <c r="C61" s="253" t="s">
        <v>72</v>
      </c>
      <c r="D61" s="294"/>
      <c r="E61" s="220"/>
      <c r="F61" s="220"/>
      <c r="G61" s="1014"/>
      <c r="H61" s="319"/>
      <c r="I61" s="220"/>
      <c r="J61" s="220"/>
      <c r="K61" s="220"/>
      <c r="L61" s="218"/>
      <c r="M61" s="1041"/>
      <c r="N61" s="1042"/>
      <c r="O61" s="296"/>
      <c r="P61" s="219"/>
      <c r="Q61" s="220"/>
      <c r="R61" s="220"/>
      <c r="S61" s="218"/>
      <c r="T61" s="220"/>
      <c r="U61" s="218"/>
      <c r="V61" s="220"/>
      <c r="W61" s="220"/>
      <c r="X61" s="220"/>
      <c r="Y61" s="1039"/>
      <c r="Z61" s="220"/>
      <c r="AA61" s="220"/>
      <c r="AB61" s="1014"/>
      <c r="AC61" s="319"/>
      <c r="AD61" s="1040"/>
      <c r="AE61" s="1040"/>
      <c r="AF61" s="1040"/>
      <c r="AG61" s="295"/>
    </row>
    <row r="62" spans="1:33" s="126" customFormat="1" ht="9" customHeight="1">
      <c r="A62" s="138"/>
      <c r="C62" s="253" t="s">
        <v>73</v>
      </c>
      <c r="D62" s="226" t="s">
        <v>128</v>
      </c>
      <c r="E62" s="217" t="s">
        <v>672</v>
      </c>
      <c r="F62" s="220"/>
      <c r="G62" s="1017" t="s">
        <v>672</v>
      </c>
      <c r="H62" s="1035" t="s">
        <v>672</v>
      </c>
      <c r="I62" s="217" t="s">
        <v>672</v>
      </c>
      <c r="J62" s="217" t="s">
        <v>672</v>
      </c>
      <c r="K62" s="217" t="s">
        <v>672</v>
      </c>
      <c r="L62" s="217" t="s">
        <v>672</v>
      </c>
      <c r="M62" s="1032"/>
      <c r="N62" s="1037" t="s">
        <v>672</v>
      </c>
      <c r="O62" s="218"/>
      <c r="P62" s="227" t="s">
        <v>672</v>
      </c>
      <c r="Q62" s="217" t="s">
        <v>672</v>
      </c>
      <c r="R62" s="220"/>
      <c r="S62" s="221" t="s">
        <v>672</v>
      </c>
      <c r="T62" s="217" t="s">
        <v>672</v>
      </c>
      <c r="U62" s="221">
        <v>9.188</v>
      </c>
      <c r="V62" s="220"/>
      <c r="W62" s="220"/>
      <c r="X62" s="220"/>
      <c r="Y62" s="1034" t="s">
        <v>672</v>
      </c>
      <c r="Z62" s="220"/>
      <c r="AA62" s="217">
        <v>269.266</v>
      </c>
      <c r="AB62" s="1017">
        <v>94.66510000000001</v>
      </c>
      <c r="AC62" s="1035" t="s">
        <v>672</v>
      </c>
      <c r="AD62" s="1036">
        <v>328.101</v>
      </c>
      <c r="AE62" s="1036">
        <v>1109.167435</v>
      </c>
      <c r="AF62" s="1036">
        <v>1437.268435</v>
      </c>
      <c r="AG62" s="229" t="s">
        <v>128</v>
      </c>
    </row>
    <row r="63" spans="1:33" ht="9" customHeight="1">
      <c r="A63" s="138"/>
      <c r="B63" s="126"/>
      <c r="C63" s="253" t="s">
        <v>74</v>
      </c>
      <c r="D63" s="226">
        <v>69</v>
      </c>
      <c r="E63" s="217" t="s">
        <v>672</v>
      </c>
      <c r="F63" s="220"/>
      <c r="G63" s="1017" t="s">
        <v>672</v>
      </c>
      <c r="H63" s="1035" t="s">
        <v>672</v>
      </c>
      <c r="I63" s="217" t="s">
        <v>672</v>
      </c>
      <c r="J63" s="217" t="s">
        <v>672</v>
      </c>
      <c r="K63" s="217" t="s">
        <v>672</v>
      </c>
      <c r="L63" s="217" t="s">
        <v>672</v>
      </c>
      <c r="M63" s="1032"/>
      <c r="N63" s="1037" t="s">
        <v>672</v>
      </c>
      <c r="O63" s="218"/>
      <c r="P63" s="227" t="s">
        <v>672</v>
      </c>
      <c r="Q63" s="217" t="s">
        <v>672</v>
      </c>
      <c r="R63" s="220"/>
      <c r="S63" s="221" t="s">
        <v>672</v>
      </c>
      <c r="T63" s="217" t="s">
        <v>672</v>
      </c>
      <c r="U63" s="221">
        <v>2.47</v>
      </c>
      <c r="V63" s="220"/>
      <c r="W63" s="220"/>
      <c r="X63" s="220"/>
      <c r="Y63" s="1034">
        <v>2.931</v>
      </c>
      <c r="Z63" s="220"/>
      <c r="AA63" s="217">
        <v>78.562</v>
      </c>
      <c r="AB63" s="1017">
        <v>153.8805</v>
      </c>
      <c r="AC63" s="1035" t="s">
        <v>672</v>
      </c>
      <c r="AD63" s="1036">
        <v>89.79299999999999</v>
      </c>
      <c r="AE63" s="1036">
        <v>450.37940000000003</v>
      </c>
      <c r="AF63" s="1036">
        <v>540.1724</v>
      </c>
      <c r="AG63" s="229">
        <v>69</v>
      </c>
    </row>
    <row r="64" spans="1:33" ht="9" customHeight="1">
      <c r="A64" s="230" t="s">
        <v>75</v>
      </c>
      <c r="B64" s="297"/>
      <c r="C64" s="253" t="s">
        <v>76</v>
      </c>
      <c r="D64" s="294"/>
      <c r="E64" s="220"/>
      <c r="F64" s="220"/>
      <c r="G64" s="1014"/>
      <c r="H64" s="319"/>
      <c r="I64" s="220"/>
      <c r="J64" s="220"/>
      <c r="K64" s="220"/>
      <c r="L64" s="218"/>
      <c r="M64" s="1032"/>
      <c r="N64" s="228"/>
      <c r="O64" s="218"/>
      <c r="P64" s="219"/>
      <c r="Q64" s="220"/>
      <c r="R64" s="220"/>
      <c r="S64" s="218"/>
      <c r="T64" s="220"/>
      <c r="U64" s="218"/>
      <c r="V64" s="220"/>
      <c r="W64" s="220"/>
      <c r="X64" s="220"/>
      <c r="Y64" s="1039"/>
      <c r="Z64" s="220"/>
      <c r="AA64" s="220"/>
      <c r="AB64" s="1014"/>
      <c r="AC64" s="319"/>
      <c r="AD64" s="1040"/>
      <c r="AE64" s="1040"/>
      <c r="AF64" s="1040"/>
      <c r="AG64" s="295"/>
    </row>
    <row r="65" spans="1:33" ht="9" customHeight="1">
      <c r="A65" s="230" t="s">
        <v>676</v>
      </c>
      <c r="B65" s="297"/>
      <c r="C65" s="253" t="s">
        <v>77</v>
      </c>
      <c r="D65" s="293" t="s">
        <v>129</v>
      </c>
      <c r="E65" s="217" t="s">
        <v>672</v>
      </c>
      <c r="F65" s="220"/>
      <c r="G65" s="1017" t="s">
        <v>672</v>
      </c>
      <c r="H65" s="1035" t="s">
        <v>672</v>
      </c>
      <c r="I65" s="217" t="s">
        <v>672</v>
      </c>
      <c r="J65" s="217" t="s">
        <v>672</v>
      </c>
      <c r="K65" s="217" t="s">
        <v>672</v>
      </c>
      <c r="L65" s="217" t="s">
        <v>672</v>
      </c>
      <c r="M65" s="1032"/>
      <c r="N65" s="1037" t="s">
        <v>672</v>
      </c>
      <c r="O65" s="218"/>
      <c r="P65" s="227">
        <v>1.581</v>
      </c>
      <c r="Q65" s="217" t="s">
        <v>672</v>
      </c>
      <c r="R65" s="220"/>
      <c r="S65" s="221" t="s">
        <v>672</v>
      </c>
      <c r="T65" s="217" t="s">
        <v>672</v>
      </c>
      <c r="U65" s="221">
        <v>17.974</v>
      </c>
      <c r="V65" s="220"/>
      <c r="W65" s="220"/>
      <c r="X65" s="220"/>
      <c r="Y65" s="1034">
        <v>2.155</v>
      </c>
      <c r="Z65" s="220"/>
      <c r="AA65" s="217">
        <v>262.88300000000004</v>
      </c>
      <c r="AB65" s="1017">
        <v>344.9288</v>
      </c>
      <c r="AC65" s="1035" t="s">
        <v>672</v>
      </c>
      <c r="AD65" s="1036">
        <v>634.305</v>
      </c>
      <c r="AE65" s="1036">
        <v>1379.1454650000003</v>
      </c>
      <c r="AF65" s="1036">
        <v>2013.4504650000001</v>
      </c>
      <c r="AG65" s="1038" t="s">
        <v>129</v>
      </c>
    </row>
    <row r="66" spans="1:33" ht="9" customHeight="1">
      <c r="A66" s="230" t="s">
        <v>78</v>
      </c>
      <c r="B66" s="297"/>
      <c r="C66" s="253" t="s">
        <v>79</v>
      </c>
      <c r="D66" s="294"/>
      <c r="E66" s="220"/>
      <c r="F66" s="220"/>
      <c r="G66" s="1014"/>
      <c r="H66" s="319"/>
      <c r="I66" s="220"/>
      <c r="J66" s="220"/>
      <c r="K66" s="220"/>
      <c r="L66" s="218"/>
      <c r="M66" s="1032"/>
      <c r="N66" s="228"/>
      <c r="O66" s="218"/>
      <c r="P66" s="219"/>
      <c r="Q66" s="220"/>
      <c r="R66" s="220"/>
      <c r="S66" s="218"/>
      <c r="T66" s="220"/>
      <c r="U66" s="218"/>
      <c r="V66" s="220"/>
      <c r="W66" s="220"/>
      <c r="X66" s="220"/>
      <c r="Y66" s="1039"/>
      <c r="Z66" s="220"/>
      <c r="AA66" s="220"/>
      <c r="AB66" s="1014"/>
      <c r="AC66" s="319"/>
      <c r="AD66" s="1040"/>
      <c r="AE66" s="1040"/>
      <c r="AF66" s="1040"/>
      <c r="AG66" s="295"/>
    </row>
    <row r="67" spans="1:33" ht="9" customHeight="1">
      <c r="A67" s="230" t="s">
        <v>80</v>
      </c>
      <c r="B67" s="297"/>
      <c r="C67" s="253" t="s">
        <v>81</v>
      </c>
      <c r="D67" s="226">
        <v>72</v>
      </c>
      <c r="E67" s="217" t="s">
        <v>672</v>
      </c>
      <c r="F67" s="220"/>
      <c r="G67" s="1017" t="s">
        <v>672</v>
      </c>
      <c r="H67" s="1035" t="s">
        <v>672</v>
      </c>
      <c r="I67" s="217" t="s">
        <v>672</v>
      </c>
      <c r="J67" s="217" t="s">
        <v>672</v>
      </c>
      <c r="K67" s="217" t="s">
        <v>672</v>
      </c>
      <c r="L67" s="217" t="s">
        <v>672</v>
      </c>
      <c r="M67" s="1032"/>
      <c r="N67" s="1037" t="s">
        <v>672</v>
      </c>
      <c r="O67" s="218"/>
      <c r="P67" s="227">
        <v>1.452</v>
      </c>
      <c r="Q67" s="217" t="s">
        <v>672</v>
      </c>
      <c r="R67" s="220"/>
      <c r="S67" s="221" t="s">
        <v>672</v>
      </c>
      <c r="T67" s="217" t="s">
        <v>672</v>
      </c>
      <c r="U67" s="221">
        <v>3.666</v>
      </c>
      <c r="V67" s="220"/>
      <c r="W67" s="220"/>
      <c r="X67" s="220"/>
      <c r="Y67" s="1034">
        <v>21.394</v>
      </c>
      <c r="Z67" s="220"/>
      <c r="AA67" s="217">
        <v>72.381</v>
      </c>
      <c r="AB67" s="1017">
        <v>28.615</v>
      </c>
      <c r="AC67" s="1035" t="s">
        <v>672</v>
      </c>
      <c r="AD67" s="1036">
        <v>150.338</v>
      </c>
      <c r="AE67" s="1036">
        <v>352.2414</v>
      </c>
      <c r="AF67" s="1036">
        <v>502.57939999999996</v>
      </c>
      <c r="AG67" s="229">
        <v>72</v>
      </c>
    </row>
    <row r="68" spans="1:33" ht="9" customHeight="1">
      <c r="A68" s="138"/>
      <c r="B68" s="298"/>
      <c r="C68" s="253" t="s">
        <v>82</v>
      </c>
      <c r="D68" s="226">
        <v>73</v>
      </c>
      <c r="E68" s="217" t="s">
        <v>672</v>
      </c>
      <c r="F68" s="220"/>
      <c r="G68" s="1017" t="s">
        <v>672</v>
      </c>
      <c r="H68" s="1035" t="s">
        <v>672</v>
      </c>
      <c r="I68" s="217" t="s">
        <v>672</v>
      </c>
      <c r="J68" s="217" t="s">
        <v>672</v>
      </c>
      <c r="K68" s="217" t="s">
        <v>672</v>
      </c>
      <c r="L68" s="217" t="s">
        <v>672</v>
      </c>
      <c r="M68" s="1032"/>
      <c r="N68" s="1037" t="s">
        <v>672</v>
      </c>
      <c r="O68" s="218"/>
      <c r="P68" s="227">
        <v>0.516</v>
      </c>
      <c r="Q68" s="217" t="s">
        <v>672</v>
      </c>
      <c r="R68" s="220"/>
      <c r="S68" s="221" t="s">
        <v>672</v>
      </c>
      <c r="T68" s="217" t="s">
        <v>672</v>
      </c>
      <c r="U68" s="221">
        <v>1.317</v>
      </c>
      <c r="V68" s="220"/>
      <c r="W68" s="220"/>
      <c r="X68" s="220"/>
      <c r="Y68" s="1034" t="s">
        <v>672</v>
      </c>
      <c r="Z68" s="220"/>
      <c r="AA68" s="217">
        <v>26.36</v>
      </c>
      <c r="AB68" s="1017" t="s">
        <v>672</v>
      </c>
      <c r="AC68" s="1035" t="s">
        <v>672</v>
      </c>
      <c r="AD68" s="1036">
        <v>46.306</v>
      </c>
      <c r="AE68" s="1036">
        <v>128.95434</v>
      </c>
      <c r="AF68" s="1036">
        <v>175.26033999999999</v>
      </c>
      <c r="AG68" s="229">
        <v>73</v>
      </c>
    </row>
    <row r="69" spans="1:33" ht="9.75" customHeight="1">
      <c r="A69" s="138"/>
      <c r="B69" s="126"/>
      <c r="C69" s="299" t="s">
        <v>83</v>
      </c>
      <c r="D69" s="300" t="s">
        <v>318</v>
      </c>
      <c r="E69" s="301"/>
      <c r="F69" s="301"/>
      <c r="G69" s="1043"/>
      <c r="H69" s="1044"/>
      <c r="I69" s="301"/>
      <c r="J69" s="301"/>
      <c r="K69" s="301"/>
      <c r="L69" s="302"/>
      <c r="M69" s="1045"/>
      <c r="N69" s="305"/>
      <c r="O69" s="302"/>
      <c r="P69" s="303"/>
      <c r="Q69" s="301"/>
      <c r="R69" s="301"/>
      <c r="S69" s="302"/>
      <c r="T69" s="301"/>
      <c r="U69" s="302"/>
      <c r="V69" s="301"/>
      <c r="W69" s="301"/>
      <c r="X69" s="301"/>
      <c r="Y69" s="304"/>
      <c r="Z69" s="301"/>
      <c r="AA69" s="301"/>
      <c r="AB69" s="1043"/>
      <c r="AC69" s="1044"/>
      <c r="AD69" s="301"/>
      <c r="AE69" s="301"/>
      <c r="AF69" s="301"/>
      <c r="AG69" s="306" t="s">
        <v>318</v>
      </c>
    </row>
    <row r="70" spans="1:33" ht="9.75" customHeight="1">
      <c r="A70" s="138"/>
      <c r="B70" s="126"/>
      <c r="C70" s="253" t="s">
        <v>84</v>
      </c>
      <c r="D70" s="226">
        <v>74</v>
      </c>
      <c r="E70" s="217" t="s">
        <v>672</v>
      </c>
      <c r="F70" s="220"/>
      <c r="G70" s="1017">
        <v>31.969</v>
      </c>
      <c r="H70" s="1035" t="s">
        <v>672</v>
      </c>
      <c r="I70" s="217" t="s">
        <v>672</v>
      </c>
      <c r="J70" s="217" t="s">
        <v>672</v>
      </c>
      <c r="K70" s="217">
        <v>105.385</v>
      </c>
      <c r="L70" s="221" t="s">
        <v>672</v>
      </c>
      <c r="M70" s="1032"/>
      <c r="N70" s="1037">
        <v>1.193</v>
      </c>
      <c r="O70" s="218"/>
      <c r="P70" s="227">
        <v>44.098</v>
      </c>
      <c r="Q70" s="217">
        <v>22.845</v>
      </c>
      <c r="R70" s="220"/>
      <c r="S70" s="221">
        <v>3.099</v>
      </c>
      <c r="T70" s="217" t="s">
        <v>672</v>
      </c>
      <c r="U70" s="221">
        <v>489.449</v>
      </c>
      <c r="V70" s="220"/>
      <c r="W70" s="220"/>
      <c r="X70" s="220"/>
      <c r="Y70" s="222">
        <v>7663.809</v>
      </c>
      <c r="Z70" s="220"/>
      <c r="AA70" s="217">
        <v>4474.963</v>
      </c>
      <c r="AB70" s="1017">
        <v>1591.8129000000001</v>
      </c>
      <c r="AC70" s="318">
        <v>863.6906</v>
      </c>
      <c r="AD70" s="217">
        <v>24879.0626814</v>
      </c>
      <c r="AE70" s="217">
        <v>24845.115980000002</v>
      </c>
      <c r="AF70" s="217">
        <v>49724.1786614</v>
      </c>
      <c r="AG70" s="229">
        <v>74</v>
      </c>
    </row>
    <row r="71" spans="1:33" ht="9.75" customHeight="1">
      <c r="A71" s="138"/>
      <c r="B71" s="126"/>
      <c r="C71" s="307" t="s">
        <v>85</v>
      </c>
      <c r="D71" s="308"/>
      <c r="E71" s="309"/>
      <c r="F71" s="309"/>
      <c r="G71" s="1046"/>
      <c r="H71" s="1047"/>
      <c r="I71" s="309"/>
      <c r="J71" s="309"/>
      <c r="K71" s="309"/>
      <c r="L71" s="310"/>
      <c r="M71" s="311"/>
      <c r="N71" s="309"/>
      <c r="O71" s="310"/>
      <c r="P71" s="311"/>
      <c r="Q71" s="309"/>
      <c r="R71" s="309"/>
      <c r="S71" s="310"/>
      <c r="T71" s="309"/>
      <c r="U71" s="310"/>
      <c r="V71" s="309"/>
      <c r="W71" s="309"/>
      <c r="X71" s="309"/>
      <c r="Y71" s="312"/>
      <c r="Z71" s="309"/>
      <c r="AA71" s="309"/>
      <c r="AB71" s="1046"/>
      <c r="AC71" s="1047"/>
      <c r="AD71" s="309"/>
      <c r="AE71" s="309"/>
      <c r="AF71" s="309"/>
      <c r="AG71" s="313"/>
    </row>
    <row r="72" spans="1:33" ht="9" customHeight="1">
      <c r="A72" s="138"/>
      <c r="B72" s="126"/>
      <c r="C72" s="253" t="s">
        <v>202</v>
      </c>
      <c r="D72" s="226">
        <v>75</v>
      </c>
      <c r="E72" s="220"/>
      <c r="F72" s="220"/>
      <c r="G72" s="1014"/>
      <c r="H72" s="319"/>
      <c r="I72" s="220"/>
      <c r="J72" s="220"/>
      <c r="K72" s="220"/>
      <c r="L72" s="218"/>
      <c r="M72" s="303"/>
      <c r="N72" s="217">
        <v>33</v>
      </c>
      <c r="O72" s="218"/>
      <c r="P72" s="303"/>
      <c r="Q72" s="301"/>
      <c r="R72" s="220"/>
      <c r="S72" s="218"/>
      <c r="T72" s="220"/>
      <c r="U72" s="218"/>
      <c r="V72" s="220"/>
      <c r="W72" s="220"/>
      <c r="X72" s="220"/>
      <c r="Y72" s="231"/>
      <c r="Z72" s="220"/>
      <c r="AA72" s="217">
        <v>387.657</v>
      </c>
      <c r="AB72" s="1014"/>
      <c r="AC72" s="319"/>
      <c r="AD72" s="217" t="s">
        <v>672</v>
      </c>
      <c r="AE72" s="217">
        <v>2813.2452000000003</v>
      </c>
      <c r="AF72" s="217">
        <v>2813.2452000000003</v>
      </c>
      <c r="AG72" s="229">
        <v>75</v>
      </c>
    </row>
    <row r="73" spans="1:33" ht="9" customHeight="1">
      <c r="A73" s="138"/>
      <c r="B73" s="126"/>
      <c r="C73" s="253" t="s">
        <v>203</v>
      </c>
      <c r="D73" s="226">
        <v>76</v>
      </c>
      <c r="E73" s="220"/>
      <c r="F73" s="220"/>
      <c r="G73" s="1014"/>
      <c r="H73" s="319"/>
      <c r="I73" s="220"/>
      <c r="J73" s="220"/>
      <c r="K73" s="220"/>
      <c r="L73" s="218"/>
      <c r="M73" s="217">
        <v>622</v>
      </c>
      <c r="N73" s="217">
        <v>642</v>
      </c>
      <c r="O73" s="218"/>
      <c r="P73" s="219"/>
      <c r="Q73" s="220"/>
      <c r="R73" s="220"/>
      <c r="S73" s="218"/>
      <c r="T73" s="220"/>
      <c r="U73" s="318">
        <v>1.5754978573229141</v>
      </c>
      <c r="V73" s="220"/>
      <c r="W73" s="220"/>
      <c r="X73" s="220"/>
      <c r="Y73" s="222">
        <v>217.899</v>
      </c>
      <c r="Z73" s="220"/>
      <c r="AA73" s="220"/>
      <c r="AB73" s="1014"/>
      <c r="AC73" s="319"/>
      <c r="AD73" s="217">
        <v>267.899</v>
      </c>
      <c r="AE73" s="217">
        <v>54664.066</v>
      </c>
      <c r="AF73" s="217">
        <v>54931.965</v>
      </c>
      <c r="AG73" s="229">
        <v>76</v>
      </c>
    </row>
    <row r="74" spans="1:33" ht="9" customHeight="1">
      <c r="A74" s="138"/>
      <c r="B74" s="126"/>
      <c r="C74" s="253" t="s">
        <v>204</v>
      </c>
      <c r="D74" s="226">
        <v>77</v>
      </c>
      <c r="E74" s="220"/>
      <c r="F74" s="220"/>
      <c r="G74" s="1014"/>
      <c r="H74" s="319"/>
      <c r="I74" s="220"/>
      <c r="J74" s="220"/>
      <c r="K74" s="220"/>
      <c r="L74" s="218"/>
      <c r="M74" s="220"/>
      <c r="N74" s="220"/>
      <c r="O74" s="221">
        <v>26</v>
      </c>
      <c r="P74" s="219"/>
      <c r="Q74" s="220"/>
      <c r="R74" s="220"/>
      <c r="S74" s="218"/>
      <c r="T74" s="220"/>
      <c r="U74" s="319"/>
      <c r="V74" s="220"/>
      <c r="W74" s="220"/>
      <c r="X74" s="220"/>
      <c r="Y74" s="231"/>
      <c r="Z74" s="220"/>
      <c r="AA74" s="220"/>
      <c r="AB74" s="1014"/>
      <c r="AC74" s="319"/>
      <c r="AD74" s="220"/>
      <c r="AE74" s="217">
        <v>1118</v>
      </c>
      <c r="AF74" s="217">
        <v>1118</v>
      </c>
      <c r="AG74" s="229">
        <v>77</v>
      </c>
    </row>
    <row r="75" spans="1:33" ht="9" customHeight="1">
      <c r="A75" s="138"/>
      <c r="B75" s="126"/>
      <c r="C75" s="253" t="s">
        <v>205</v>
      </c>
      <c r="D75" s="226">
        <v>78</v>
      </c>
      <c r="E75" s="220"/>
      <c r="F75" s="220"/>
      <c r="G75" s="1014"/>
      <c r="H75" s="319"/>
      <c r="I75" s="220"/>
      <c r="J75" s="220"/>
      <c r="K75" s="220"/>
      <c r="L75" s="218"/>
      <c r="M75" s="311"/>
      <c r="N75" s="217" t="s">
        <v>672</v>
      </c>
      <c r="O75" s="310"/>
      <c r="P75" s="219"/>
      <c r="Q75" s="220"/>
      <c r="R75" s="220"/>
      <c r="S75" s="218"/>
      <c r="T75" s="220"/>
      <c r="U75" s="310"/>
      <c r="V75" s="220"/>
      <c r="W75" s="220"/>
      <c r="X75" s="220"/>
      <c r="Y75" s="231"/>
      <c r="Z75" s="220"/>
      <c r="AA75" s="220"/>
      <c r="AB75" s="1014"/>
      <c r="AC75" s="319"/>
      <c r="AD75" s="220"/>
      <c r="AE75" s="217" t="s">
        <v>672</v>
      </c>
      <c r="AF75" s="217" t="s">
        <v>672</v>
      </c>
      <c r="AG75" s="229">
        <v>78</v>
      </c>
    </row>
    <row r="76" spans="1:33" ht="9.75" customHeight="1">
      <c r="A76" s="138"/>
      <c r="B76" s="126"/>
      <c r="C76" s="260" t="s">
        <v>90</v>
      </c>
      <c r="D76" s="234">
        <v>79</v>
      </c>
      <c r="E76" s="261"/>
      <c r="F76" s="261"/>
      <c r="G76" s="1023"/>
      <c r="H76" s="1024"/>
      <c r="I76" s="261"/>
      <c r="J76" s="261"/>
      <c r="K76" s="261"/>
      <c r="L76" s="262"/>
      <c r="M76" s="235">
        <v>622</v>
      </c>
      <c r="N76" s="235">
        <v>675</v>
      </c>
      <c r="O76" s="236">
        <v>26</v>
      </c>
      <c r="P76" s="264"/>
      <c r="Q76" s="261"/>
      <c r="R76" s="261"/>
      <c r="S76" s="262"/>
      <c r="T76" s="261"/>
      <c r="U76" s="320">
        <v>1.5754978573229141</v>
      </c>
      <c r="V76" s="261"/>
      <c r="W76" s="261"/>
      <c r="X76" s="261"/>
      <c r="Y76" s="238">
        <v>217.899</v>
      </c>
      <c r="Z76" s="261"/>
      <c r="AA76" s="235">
        <v>387.657</v>
      </c>
      <c r="AB76" s="1023"/>
      <c r="AC76" s="1024"/>
      <c r="AD76" s="235">
        <v>267.899</v>
      </c>
      <c r="AE76" s="235">
        <v>58595.3112</v>
      </c>
      <c r="AF76" s="235">
        <v>58863.210199999994</v>
      </c>
      <c r="AG76" s="239">
        <v>79</v>
      </c>
    </row>
    <row r="77" spans="1:33" ht="9" customHeight="1">
      <c r="A77" s="138"/>
      <c r="B77" s="126"/>
      <c r="C77" s="299" t="s">
        <v>91</v>
      </c>
      <c r="D77" s="215">
        <v>80</v>
      </c>
      <c r="E77" s="276" t="s">
        <v>44</v>
      </c>
      <c r="F77" s="276" t="s">
        <v>44</v>
      </c>
      <c r="G77" s="1026" t="s">
        <v>44</v>
      </c>
      <c r="H77" s="1048"/>
      <c r="I77" s="276" t="s">
        <v>44</v>
      </c>
      <c r="J77" s="276" t="s">
        <v>44</v>
      </c>
      <c r="K77" s="276" t="s">
        <v>672</v>
      </c>
      <c r="L77" s="277"/>
      <c r="M77" s="321" t="s">
        <v>44</v>
      </c>
      <c r="N77" s="321" t="s">
        <v>44</v>
      </c>
      <c r="O77" s="277"/>
      <c r="P77" s="279" t="s">
        <v>44</v>
      </c>
      <c r="Q77" s="276" t="s">
        <v>672</v>
      </c>
      <c r="R77" s="322"/>
      <c r="S77" s="275">
        <v>31.476</v>
      </c>
      <c r="T77" s="276" t="s">
        <v>672</v>
      </c>
      <c r="U77" s="275">
        <v>967.241</v>
      </c>
      <c r="V77" s="322"/>
      <c r="W77" s="322"/>
      <c r="X77" s="322"/>
      <c r="Y77" s="323" t="s">
        <v>44</v>
      </c>
      <c r="Z77" s="276" t="s">
        <v>44</v>
      </c>
      <c r="AA77" s="276">
        <v>2877.914</v>
      </c>
      <c r="AB77" s="1026">
        <v>6630.4224</v>
      </c>
      <c r="AC77" s="1029"/>
      <c r="AD77" s="324">
        <v>30696.360376</v>
      </c>
      <c r="AE77" s="324">
        <v>18461.346567</v>
      </c>
      <c r="AF77" s="324">
        <v>49157.706943</v>
      </c>
      <c r="AG77" s="223">
        <v>80</v>
      </c>
    </row>
    <row r="78" spans="1:33" ht="9" customHeight="1">
      <c r="A78" s="325"/>
      <c r="C78" s="326" t="s">
        <v>92</v>
      </c>
      <c r="D78" s="327">
        <v>81</v>
      </c>
      <c r="E78" s="217" t="s">
        <v>44</v>
      </c>
      <c r="F78" s="217" t="s">
        <v>44</v>
      </c>
      <c r="G78" s="1017" t="s">
        <v>44</v>
      </c>
      <c r="H78" s="1049"/>
      <c r="I78" s="217" t="s">
        <v>44</v>
      </c>
      <c r="J78" s="217" t="s">
        <v>44</v>
      </c>
      <c r="K78" s="217" t="s">
        <v>672</v>
      </c>
      <c r="L78" s="221" t="s">
        <v>672</v>
      </c>
      <c r="M78" s="317" t="s">
        <v>44</v>
      </c>
      <c r="N78" s="317" t="s">
        <v>44</v>
      </c>
      <c r="O78" s="328"/>
      <c r="P78" s="227" t="s">
        <v>44</v>
      </c>
      <c r="Q78" s="217" t="s">
        <v>672</v>
      </c>
      <c r="R78" s="329"/>
      <c r="S78" s="221">
        <v>31.425</v>
      </c>
      <c r="T78" s="217" t="s">
        <v>672</v>
      </c>
      <c r="U78" s="221">
        <v>365.46299999999997</v>
      </c>
      <c r="V78" s="329"/>
      <c r="W78" s="329"/>
      <c r="X78" s="330"/>
      <c r="Y78" s="314" t="s">
        <v>44</v>
      </c>
      <c r="Z78" s="217" t="s">
        <v>44</v>
      </c>
      <c r="AA78" s="217">
        <v>4814.48</v>
      </c>
      <c r="AB78" s="1017">
        <v>4578.576400000001</v>
      </c>
      <c r="AC78" s="319"/>
      <c r="AD78" s="315">
        <v>6860.593767999999</v>
      </c>
      <c r="AE78" s="315">
        <v>23379.313400000003</v>
      </c>
      <c r="AF78" s="315">
        <v>30239.907168</v>
      </c>
      <c r="AG78" s="331">
        <v>81</v>
      </c>
    </row>
    <row r="79" spans="1:33" ht="9.75" customHeight="1" thickBot="1">
      <c r="A79" s="138"/>
      <c r="B79" s="332"/>
      <c r="C79" s="307" t="s">
        <v>93</v>
      </c>
      <c r="D79" s="316">
        <v>82</v>
      </c>
      <c r="E79" s="235">
        <v>0.6890000000000001</v>
      </c>
      <c r="F79" s="235" t="s">
        <v>672</v>
      </c>
      <c r="G79" s="1018" t="s">
        <v>672</v>
      </c>
      <c r="H79" s="1050"/>
      <c r="I79" s="235" t="s">
        <v>672</v>
      </c>
      <c r="J79" s="235">
        <v>57.169000000000004</v>
      </c>
      <c r="K79" s="235" t="s">
        <v>672</v>
      </c>
      <c r="L79" s="236" t="s">
        <v>672</v>
      </c>
      <c r="M79" s="235">
        <v>6</v>
      </c>
      <c r="N79" s="235">
        <v>75.807</v>
      </c>
      <c r="O79" s="262"/>
      <c r="P79" s="1051">
        <v>499.094</v>
      </c>
      <c r="Q79" s="235" t="s">
        <v>672</v>
      </c>
      <c r="R79" s="261"/>
      <c r="S79" s="236">
        <v>62.900999999999996</v>
      </c>
      <c r="T79" s="235" t="s">
        <v>672</v>
      </c>
      <c r="U79" s="236">
        <v>1332.704</v>
      </c>
      <c r="V79" s="261"/>
      <c r="W79" s="261"/>
      <c r="X79" s="266"/>
      <c r="Y79" s="333">
        <v>2500</v>
      </c>
      <c r="Z79" s="235" t="s">
        <v>672</v>
      </c>
      <c r="AA79" s="235">
        <v>7692.394</v>
      </c>
      <c r="AB79" s="1018">
        <v>11208.998800000001</v>
      </c>
      <c r="AC79" s="1052"/>
      <c r="AD79" s="334">
        <v>40082.09424535</v>
      </c>
      <c r="AE79" s="334">
        <v>67866.16293399999</v>
      </c>
      <c r="AF79" s="334">
        <v>107948.25717935</v>
      </c>
      <c r="AG79" s="1053">
        <v>82</v>
      </c>
    </row>
    <row r="80" spans="1:33" ht="12.75">
      <c r="A80" s="335"/>
      <c r="B80" s="136"/>
      <c r="C80" s="336" t="s">
        <v>94</v>
      </c>
      <c r="D80" s="136"/>
      <c r="E80" s="337"/>
      <c r="F80" s="338" t="s">
        <v>95</v>
      </c>
      <c r="G80" s="136"/>
      <c r="H80" s="136"/>
      <c r="I80" s="339" t="s">
        <v>96</v>
      </c>
      <c r="J80" s="340" t="s">
        <v>97</v>
      </c>
      <c r="K80" s="341"/>
      <c r="L80" s="129"/>
      <c r="M80" s="342"/>
      <c r="N80" s="343"/>
      <c r="O80" s="344"/>
      <c r="P80" s="374" t="s">
        <v>206</v>
      </c>
      <c r="Q80" s="343"/>
      <c r="R80" s="343"/>
      <c r="S80" s="343"/>
      <c r="T80" s="343"/>
      <c r="U80" s="343"/>
      <c r="V80" s="136"/>
      <c r="W80" s="343"/>
      <c r="X80" s="343"/>
      <c r="Y80" s="343"/>
      <c r="Z80" s="345"/>
      <c r="AA80" s="343"/>
      <c r="AB80" s="136"/>
      <c r="AC80" s="298"/>
      <c r="AD80" s="346" t="s">
        <v>98</v>
      </c>
      <c r="AE80" s="347">
        <v>38614</v>
      </c>
      <c r="AF80" s="348"/>
      <c r="AG80" s="349"/>
    </row>
    <row r="81" spans="1:33" ht="13.5" thickBot="1">
      <c r="A81" s="350"/>
      <c r="B81" s="351"/>
      <c r="C81" s="352"/>
      <c r="D81" s="351"/>
      <c r="E81" s="353"/>
      <c r="F81" s="354"/>
      <c r="G81" s="353"/>
      <c r="H81" s="353"/>
      <c r="I81" s="355" t="s">
        <v>44</v>
      </c>
      <c r="J81" s="356" t="s">
        <v>99</v>
      </c>
      <c r="K81" s="351"/>
      <c r="L81" s="357"/>
      <c r="M81" s="353"/>
      <c r="N81" s="358"/>
      <c r="O81" s="359"/>
      <c r="P81" s="360"/>
      <c r="Q81" s="358"/>
      <c r="R81" s="358"/>
      <c r="S81" s="358"/>
      <c r="T81" s="358"/>
      <c r="U81" s="358"/>
      <c r="V81" s="351"/>
      <c r="W81" s="361"/>
      <c r="X81" s="358"/>
      <c r="Y81" s="362"/>
      <c r="Z81" s="351"/>
      <c r="AA81" s="358"/>
      <c r="AB81" s="357"/>
      <c r="AC81" s="357"/>
      <c r="AD81" s="357"/>
      <c r="AE81" s="357"/>
      <c r="AF81" s="363"/>
      <c r="AG81" s="364"/>
    </row>
    <row r="83" spans="13:16" ht="12.75">
      <c r="M83" s="365"/>
      <c r="N83" s="365"/>
      <c r="O83" s="365"/>
      <c r="P83" s="365"/>
    </row>
    <row r="84" spans="13:16" ht="12.75">
      <c r="M84" s="365"/>
      <c r="N84" s="365"/>
      <c r="O84" s="365"/>
      <c r="P84" s="365"/>
    </row>
    <row r="85" spans="13:16" ht="12.75">
      <c r="M85" s="365"/>
      <c r="N85" s="365"/>
      <c r="O85" s="365"/>
      <c r="P85" s="365"/>
    </row>
    <row r="86" spans="13:16" ht="12.75">
      <c r="M86" s="365"/>
      <c r="N86" s="365"/>
      <c r="O86" s="365"/>
      <c r="P86" s="365"/>
    </row>
    <row r="87" spans="13:16" ht="12.75">
      <c r="M87" s="365"/>
      <c r="N87" s="365"/>
      <c r="O87" s="365"/>
      <c r="P87" s="365"/>
    </row>
    <row r="88" spans="13:16" ht="12.75">
      <c r="M88" s="365"/>
      <c r="N88" s="365"/>
      <c r="O88" s="365"/>
      <c r="P88" s="365"/>
    </row>
    <row r="89" spans="13:16" ht="12.75">
      <c r="M89" s="365"/>
      <c r="N89" s="365"/>
      <c r="O89" s="365"/>
      <c r="P89" s="365"/>
    </row>
    <row r="90" spans="13:16" ht="12.75">
      <c r="M90" s="365"/>
      <c r="N90" s="365"/>
      <c r="O90" s="365"/>
      <c r="P90" s="365"/>
    </row>
    <row r="91" spans="13:16" ht="12.75">
      <c r="M91" s="365"/>
      <c r="N91" s="365"/>
      <c r="O91" s="365"/>
      <c r="P91" s="365"/>
    </row>
    <row r="92" spans="13:16" ht="12.75">
      <c r="M92" s="365"/>
      <c r="N92" s="365"/>
      <c r="O92" s="365"/>
      <c r="P92" s="365"/>
    </row>
    <row r="93" spans="13:16" ht="12.75">
      <c r="M93" s="365"/>
      <c r="N93" s="365"/>
      <c r="O93" s="365"/>
      <c r="P93" s="365"/>
    </row>
    <row r="94" spans="13:16" ht="12.75">
      <c r="M94" s="365"/>
      <c r="N94" s="365"/>
      <c r="O94" s="365"/>
      <c r="P94" s="365"/>
    </row>
    <row r="95" spans="13:16" ht="12.75">
      <c r="M95" s="365"/>
      <c r="N95" s="365"/>
      <c r="O95" s="365"/>
      <c r="P95" s="365"/>
    </row>
  </sheetData>
  <mergeCells count="2">
    <mergeCell ref="V8:AB8"/>
    <mergeCell ref="Y15:Z15"/>
  </mergeCells>
  <printOptions horizontalCentered="1" verticalCentered="1"/>
  <pageMargins left="0.1968503937007874" right="0.1968503937007874" top="0.5905511811023623" bottom="0.1968503937007874" header="0.1968503937007874"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AH81"/>
  <sheetViews>
    <sheetView workbookViewId="0" topLeftCell="A1">
      <selection activeCell="AC66" sqref="AC66"/>
    </sheetView>
  </sheetViews>
  <sheetFormatPr defaultColWidth="11.421875" defaultRowHeight="12.75"/>
  <cols>
    <col min="1" max="1" width="2.8515625" style="370" customWidth="1"/>
    <col min="2" max="2" width="6.8515625" style="370" customWidth="1"/>
    <col min="3" max="3" width="30.57421875" style="370" customWidth="1"/>
    <col min="4" max="4" width="4.28125" style="370" bestFit="1" customWidth="1"/>
    <col min="5" max="5" width="5.8515625" style="370" customWidth="1"/>
    <col min="6" max="7" width="4.28125" style="370" customWidth="1"/>
    <col min="8" max="8" width="5.28125" style="127" customWidth="1"/>
    <col min="9" max="9" width="5.28125" style="370" customWidth="1"/>
    <col min="10" max="10" width="6.00390625" style="370" customWidth="1"/>
    <col min="11" max="11" width="5.7109375" style="370" customWidth="1"/>
    <col min="12" max="12" width="4.28125" style="370" customWidth="1"/>
    <col min="13" max="13" width="6.00390625" style="370" customWidth="1"/>
    <col min="14" max="14" width="5.421875" style="370" customWidth="1"/>
    <col min="15" max="15" width="4.421875" style="370" customWidth="1"/>
    <col min="16" max="16" width="5.140625" style="370" customWidth="1"/>
    <col min="17" max="17" width="4.57421875" style="370" bestFit="1" customWidth="1"/>
    <col min="18" max="18" width="5.421875" style="370" customWidth="1"/>
    <col min="19" max="19" width="4.8515625" style="370" customWidth="1"/>
    <col min="20" max="20" width="3.57421875" style="370" customWidth="1"/>
    <col min="21" max="21" width="5.28125" style="370" customWidth="1"/>
    <col min="22" max="22" width="5.00390625" style="370" customWidth="1"/>
    <col min="23" max="24" width="5.7109375" style="370" customWidth="1"/>
    <col min="25" max="25" width="6.28125" style="370" customWidth="1"/>
    <col min="26" max="26" width="4.421875" style="370" customWidth="1"/>
    <col min="27" max="28" width="5.8515625" style="370" customWidth="1"/>
    <col min="29" max="29" width="5.28125" style="127" bestFit="1" customWidth="1"/>
    <col min="30" max="32" width="6.7109375" style="370" customWidth="1"/>
    <col min="33" max="33" width="4.28125" style="370" bestFit="1" customWidth="1"/>
    <col min="34" max="16384" width="11.421875" style="370" customWidth="1"/>
  </cols>
  <sheetData>
    <row r="1" spans="1:33" s="368" customFormat="1" ht="12">
      <c r="A1" s="366" t="s">
        <v>100</v>
      </c>
      <c r="B1" s="367"/>
      <c r="C1" s="367"/>
      <c r="D1" s="367"/>
      <c r="E1" s="367"/>
      <c r="F1" s="367"/>
      <c r="G1" s="367"/>
      <c r="H1" s="125"/>
      <c r="I1" s="367"/>
      <c r="J1" s="367"/>
      <c r="K1" s="367"/>
      <c r="L1" s="367"/>
      <c r="M1" s="366"/>
      <c r="N1" s="366"/>
      <c r="O1" s="366"/>
      <c r="P1" s="366" t="s">
        <v>101</v>
      </c>
      <c r="Q1" s="366"/>
      <c r="R1" s="366"/>
      <c r="S1" s="367"/>
      <c r="T1" s="367"/>
      <c r="U1" s="367"/>
      <c r="V1" s="367"/>
      <c r="W1" s="367"/>
      <c r="X1" s="367"/>
      <c r="Y1" s="367"/>
      <c r="Z1" s="367"/>
      <c r="AA1" s="367"/>
      <c r="AB1" s="367"/>
      <c r="AC1" s="125"/>
      <c r="AD1" s="367"/>
      <c r="AE1" s="367"/>
      <c r="AF1" s="367"/>
      <c r="AG1" s="367"/>
    </row>
    <row r="2" spans="1:33" s="368" customFormat="1" ht="3.75" customHeight="1">
      <c r="A2" s="366"/>
      <c r="B2" s="367"/>
      <c r="C2" s="367"/>
      <c r="D2" s="367"/>
      <c r="E2" s="367"/>
      <c r="F2" s="367"/>
      <c r="G2" s="367"/>
      <c r="H2" s="125"/>
      <c r="I2" s="367"/>
      <c r="J2" s="367"/>
      <c r="K2" s="367"/>
      <c r="L2" s="367"/>
      <c r="M2" s="366"/>
      <c r="N2" s="366"/>
      <c r="O2" s="366"/>
      <c r="P2" s="366"/>
      <c r="Q2" s="366"/>
      <c r="R2" s="366"/>
      <c r="S2" s="367"/>
      <c r="T2" s="369"/>
      <c r="U2" s="367"/>
      <c r="V2" s="367"/>
      <c r="W2" s="367"/>
      <c r="X2" s="367"/>
      <c r="Y2" s="367"/>
      <c r="Z2" s="367"/>
      <c r="AA2" s="367"/>
      <c r="AB2" s="367"/>
      <c r="AC2" s="125"/>
      <c r="AD2" s="367"/>
      <c r="AE2" s="367"/>
      <c r="AF2" s="367"/>
      <c r="AG2" s="367"/>
    </row>
    <row r="3" spans="1:33" s="368" customFormat="1" ht="3.75" customHeight="1">
      <c r="A3" s="366"/>
      <c r="B3" s="367"/>
      <c r="C3" s="367"/>
      <c r="D3" s="367"/>
      <c r="E3" s="367"/>
      <c r="F3" s="367"/>
      <c r="G3" s="367"/>
      <c r="H3" s="125"/>
      <c r="I3" s="367"/>
      <c r="J3" s="367"/>
      <c r="K3" s="367"/>
      <c r="L3" s="367"/>
      <c r="M3" s="366"/>
      <c r="N3" s="366"/>
      <c r="O3" s="366"/>
      <c r="P3" s="366"/>
      <c r="Q3" s="366"/>
      <c r="R3" s="366"/>
      <c r="S3" s="367"/>
      <c r="T3" s="367"/>
      <c r="U3" s="367"/>
      <c r="V3" s="367"/>
      <c r="W3" s="367"/>
      <c r="X3" s="367"/>
      <c r="Y3" s="367"/>
      <c r="Z3" s="367"/>
      <c r="AA3" s="367"/>
      <c r="AB3" s="367"/>
      <c r="AC3" s="125"/>
      <c r="AD3" s="367"/>
      <c r="AE3" s="367"/>
      <c r="AF3" s="367"/>
      <c r="AG3" s="367"/>
    </row>
    <row r="4" spans="1:33" s="368" customFormat="1" ht="3.75" customHeight="1">
      <c r="A4" s="370"/>
      <c r="B4" s="370"/>
      <c r="C4" s="370"/>
      <c r="D4" s="370"/>
      <c r="E4" s="370"/>
      <c r="F4" s="370"/>
      <c r="G4" s="370"/>
      <c r="H4" s="127"/>
      <c r="I4" s="370"/>
      <c r="J4" s="370"/>
      <c r="K4" s="370"/>
      <c r="L4" s="370"/>
      <c r="M4" s="370"/>
      <c r="W4" s="370"/>
      <c r="Y4" s="370"/>
      <c r="AC4" s="126"/>
      <c r="AG4" s="370"/>
    </row>
    <row r="5" spans="1:33" s="368" customFormat="1" ht="3.75" customHeight="1">
      <c r="A5" s="370"/>
      <c r="B5" s="370"/>
      <c r="C5" s="370"/>
      <c r="D5" s="370"/>
      <c r="E5" s="370"/>
      <c r="F5" s="370"/>
      <c r="G5" s="370"/>
      <c r="H5" s="127"/>
      <c r="I5" s="370"/>
      <c r="J5" s="370"/>
      <c r="K5" s="370"/>
      <c r="L5" s="370"/>
      <c r="M5" s="370"/>
      <c r="W5" s="370"/>
      <c r="Y5" s="370"/>
      <c r="AC5" s="126"/>
      <c r="AG5" s="370"/>
    </row>
    <row r="6" spans="1:33" s="368" customFormat="1" ht="3.75" customHeight="1" thickBot="1">
      <c r="A6" s="370"/>
      <c r="B6" s="370"/>
      <c r="C6" s="370"/>
      <c r="D6" s="370"/>
      <c r="E6" s="370"/>
      <c r="F6" s="370"/>
      <c r="G6" s="370"/>
      <c r="H6" s="127"/>
      <c r="I6" s="370"/>
      <c r="J6" s="370"/>
      <c r="K6" s="370"/>
      <c r="L6" s="370"/>
      <c r="M6" s="370"/>
      <c r="W6" s="370"/>
      <c r="Y6" s="370"/>
      <c r="AC6" s="126"/>
      <c r="AG6" s="370"/>
    </row>
    <row r="7" spans="1:33" s="368" customFormat="1" ht="10.5" customHeight="1">
      <c r="A7" s="371"/>
      <c r="B7" s="372"/>
      <c r="C7" s="372"/>
      <c r="D7" s="373"/>
      <c r="E7" s="374"/>
      <c r="F7" s="372"/>
      <c r="G7" s="372"/>
      <c r="H7" s="129"/>
      <c r="I7" s="374"/>
      <c r="J7" s="372"/>
      <c r="K7" s="372"/>
      <c r="L7" s="375"/>
      <c r="M7" s="374"/>
      <c r="N7" s="372"/>
      <c r="O7" s="375"/>
      <c r="P7" s="374"/>
      <c r="Q7" s="372"/>
      <c r="R7" s="372"/>
      <c r="S7" s="375"/>
      <c r="T7" s="372"/>
      <c r="U7" s="375"/>
      <c r="V7" s="372"/>
      <c r="W7" s="376"/>
      <c r="X7" s="372"/>
      <c r="Y7" s="377"/>
      <c r="Z7" s="372"/>
      <c r="AA7" s="378"/>
      <c r="AB7" s="372"/>
      <c r="AC7" s="132"/>
      <c r="AD7" s="379"/>
      <c r="AE7" s="379"/>
      <c r="AF7" s="379"/>
      <c r="AG7" s="380"/>
    </row>
    <row r="8" spans="1:34" s="368" customFormat="1" ht="10.5" customHeight="1">
      <c r="A8" s="381"/>
      <c r="B8" s="382" t="s">
        <v>604</v>
      </c>
      <c r="C8" s="383"/>
      <c r="D8" s="384"/>
      <c r="E8" s="385" t="s">
        <v>319</v>
      </c>
      <c r="F8" s="386"/>
      <c r="G8" s="386"/>
      <c r="H8" s="143"/>
      <c r="I8" s="385" t="s">
        <v>320</v>
      </c>
      <c r="J8" s="387"/>
      <c r="K8" s="388"/>
      <c r="L8" s="389"/>
      <c r="M8" s="385" t="s">
        <v>321</v>
      </c>
      <c r="N8" s="390"/>
      <c r="O8" s="391"/>
      <c r="P8" s="385" t="s">
        <v>605</v>
      </c>
      <c r="Q8" s="387"/>
      <c r="R8" s="387"/>
      <c r="S8" s="392"/>
      <c r="T8" s="387" t="s">
        <v>322</v>
      </c>
      <c r="U8" s="392"/>
      <c r="V8" s="393" t="s">
        <v>606</v>
      </c>
      <c r="W8" s="388"/>
      <c r="X8" s="386"/>
      <c r="Y8" s="50"/>
      <c r="Z8" s="387"/>
      <c r="AA8" s="150"/>
      <c r="AB8" s="387"/>
      <c r="AC8" s="149"/>
      <c r="AD8" s="387" t="s">
        <v>607</v>
      </c>
      <c r="AE8" s="387"/>
      <c r="AF8" s="387"/>
      <c r="AG8" s="394"/>
      <c r="AH8" s="395"/>
    </row>
    <row r="9" spans="1:33" s="368" customFormat="1" ht="10.5" customHeight="1">
      <c r="A9" s="381"/>
      <c r="B9" s="382"/>
      <c r="C9" s="383"/>
      <c r="D9" s="396"/>
      <c r="E9" s="397"/>
      <c r="F9" s="398"/>
      <c r="G9" s="398"/>
      <c r="H9" s="156"/>
      <c r="I9" s="399"/>
      <c r="J9" s="400"/>
      <c r="K9" s="401"/>
      <c r="L9" s="402"/>
      <c r="M9" s="397"/>
      <c r="N9" s="398"/>
      <c r="O9" s="403"/>
      <c r="P9" s="404" t="s">
        <v>608</v>
      </c>
      <c r="Q9" s="405"/>
      <c r="R9" s="406"/>
      <c r="S9" s="407"/>
      <c r="T9" s="400"/>
      <c r="U9" s="408" t="s">
        <v>609</v>
      </c>
      <c r="V9" s="409" t="s">
        <v>610</v>
      </c>
      <c r="W9" s="410"/>
      <c r="X9" s="411"/>
      <c r="Y9" s="168"/>
      <c r="Z9" s="412"/>
      <c r="AA9" s="413"/>
      <c r="AB9" s="1054"/>
      <c r="AC9" s="1008"/>
      <c r="AD9" s="411" t="s">
        <v>611</v>
      </c>
      <c r="AE9" s="415"/>
      <c r="AF9" s="416"/>
      <c r="AG9" s="417"/>
    </row>
    <row r="10" spans="1:33" s="368" customFormat="1" ht="10.5" customHeight="1">
      <c r="A10" s="381"/>
      <c r="B10" s="382"/>
      <c r="C10" s="383"/>
      <c r="D10" s="396" t="s">
        <v>612</v>
      </c>
      <c r="E10" s="399"/>
      <c r="F10" s="413"/>
      <c r="G10" s="413"/>
      <c r="H10" s="156" t="s">
        <v>613</v>
      </c>
      <c r="I10" s="399"/>
      <c r="J10" s="400"/>
      <c r="K10" s="400" t="s">
        <v>613</v>
      </c>
      <c r="L10" s="418"/>
      <c r="M10" s="399"/>
      <c r="N10" s="413"/>
      <c r="O10" s="419" t="s">
        <v>614</v>
      </c>
      <c r="P10" s="420"/>
      <c r="Q10" s="412"/>
      <c r="R10" s="412" t="s">
        <v>613</v>
      </c>
      <c r="S10" s="407"/>
      <c r="T10" s="400" t="s">
        <v>615</v>
      </c>
      <c r="U10" s="414"/>
      <c r="V10" s="400"/>
      <c r="W10" s="170"/>
      <c r="X10" s="169"/>
      <c r="Y10" s="156"/>
      <c r="Z10" s="178"/>
      <c r="AA10" s="413"/>
      <c r="AB10" s="418"/>
      <c r="AC10" s="176"/>
      <c r="AD10" s="412"/>
      <c r="AE10" s="412"/>
      <c r="AF10" s="421"/>
      <c r="AG10" s="417" t="s">
        <v>612</v>
      </c>
    </row>
    <row r="11" spans="1:33" s="368" customFormat="1" ht="10.5" customHeight="1">
      <c r="A11" s="381"/>
      <c r="B11" s="382"/>
      <c r="C11" s="383"/>
      <c r="D11" s="396" t="s">
        <v>616</v>
      </c>
      <c r="E11" s="399" t="s">
        <v>617</v>
      </c>
      <c r="F11" s="413" t="s">
        <v>618</v>
      </c>
      <c r="G11" s="413" t="s">
        <v>619</v>
      </c>
      <c r="H11" s="156" t="s">
        <v>550</v>
      </c>
      <c r="I11" s="399" t="s">
        <v>617</v>
      </c>
      <c r="J11" s="400" t="s">
        <v>620</v>
      </c>
      <c r="K11" s="400" t="s">
        <v>551</v>
      </c>
      <c r="L11" s="418" t="s">
        <v>621</v>
      </c>
      <c r="M11" s="399" t="s">
        <v>622</v>
      </c>
      <c r="N11" s="413" t="s">
        <v>623</v>
      </c>
      <c r="O11" s="419" t="s">
        <v>624</v>
      </c>
      <c r="P11" s="420"/>
      <c r="Q11" s="412"/>
      <c r="R11" s="412" t="s">
        <v>552</v>
      </c>
      <c r="S11" s="407" t="s">
        <v>625</v>
      </c>
      <c r="T11" s="400" t="s">
        <v>626</v>
      </c>
      <c r="U11" s="414" t="s">
        <v>627</v>
      </c>
      <c r="V11" s="400" t="s">
        <v>628</v>
      </c>
      <c r="W11" s="170" t="s">
        <v>629</v>
      </c>
      <c r="X11" s="169" t="s">
        <v>630</v>
      </c>
      <c r="Y11" s="156" t="s">
        <v>631</v>
      </c>
      <c r="Z11" s="156" t="s">
        <v>633</v>
      </c>
      <c r="AA11" s="413" t="s">
        <v>102</v>
      </c>
      <c r="AB11" s="418" t="s">
        <v>634</v>
      </c>
      <c r="AC11" s="176" t="s">
        <v>613</v>
      </c>
      <c r="AD11" s="422" t="s">
        <v>563</v>
      </c>
      <c r="AE11" s="422" t="s">
        <v>564</v>
      </c>
      <c r="AF11" s="423" t="s">
        <v>635</v>
      </c>
      <c r="AG11" s="417" t="s">
        <v>616</v>
      </c>
    </row>
    <row r="12" spans="1:33" s="368" customFormat="1" ht="10.5" customHeight="1">
      <c r="A12" s="381"/>
      <c r="B12" s="424" t="s">
        <v>120</v>
      </c>
      <c r="C12" s="425"/>
      <c r="D12" s="426" t="s">
        <v>636</v>
      </c>
      <c r="E12" s="399" t="s">
        <v>637</v>
      </c>
      <c r="F12" s="413" t="s">
        <v>638</v>
      </c>
      <c r="G12" s="413"/>
      <c r="H12" s="156" t="s">
        <v>639</v>
      </c>
      <c r="I12" s="399" t="s">
        <v>637</v>
      </c>
      <c r="J12" s="400"/>
      <c r="K12" s="400" t="s">
        <v>639</v>
      </c>
      <c r="L12" s="418" t="s">
        <v>640</v>
      </c>
      <c r="M12" s="399" t="s">
        <v>641</v>
      </c>
      <c r="N12" s="413" t="s">
        <v>641</v>
      </c>
      <c r="O12" s="419" t="s">
        <v>642</v>
      </c>
      <c r="P12" s="399" t="s">
        <v>643</v>
      </c>
      <c r="Q12" s="400" t="s">
        <v>644</v>
      </c>
      <c r="R12" s="400" t="s">
        <v>645</v>
      </c>
      <c r="S12" s="407" t="s">
        <v>646</v>
      </c>
      <c r="T12" s="400" t="s">
        <v>647</v>
      </c>
      <c r="U12" s="407" t="s">
        <v>648</v>
      </c>
      <c r="V12" s="400" t="s">
        <v>649</v>
      </c>
      <c r="W12" s="170" t="s">
        <v>650</v>
      </c>
      <c r="X12" s="156" t="s">
        <v>651</v>
      </c>
      <c r="Y12" s="156"/>
      <c r="Z12" s="156" t="s">
        <v>653</v>
      </c>
      <c r="AA12" s="185"/>
      <c r="AB12" s="175" t="s">
        <v>654</v>
      </c>
      <c r="AC12" s="176" t="s">
        <v>121</v>
      </c>
      <c r="AD12" s="427" t="s">
        <v>568</v>
      </c>
      <c r="AE12" s="427" t="s">
        <v>568</v>
      </c>
      <c r="AF12" s="428"/>
      <c r="AG12" s="429" t="s">
        <v>636</v>
      </c>
    </row>
    <row r="13" spans="1:33" s="368" customFormat="1" ht="10.5" customHeight="1">
      <c r="A13" s="381"/>
      <c r="B13"/>
      <c r="C13" s="425"/>
      <c r="D13" s="426" t="s">
        <v>655</v>
      </c>
      <c r="E13" s="399"/>
      <c r="F13" s="413"/>
      <c r="G13" s="413"/>
      <c r="H13" s="156" t="s">
        <v>656</v>
      </c>
      <c r="I13" s="399"/>
      <c r="J13" s="400"/>
      <c r="K13" s="400" t="s">
        <v>656</v>
      </c>
      <c r="L13" s="418" t="s">
        <v>657</v>
      </c>
      <c r="M13" s="399" t="s">
        <v>658</v>
      </c>
      <c r="N13" s="413" t="s">
        <v>659</v>
      </c>
      <c r="O13" s="419" t="s">
        <v>660</v>
      </c>
      <c r="P13" s="399"/>
      <c r="Q13" s="400"/>
      <c r="R13" s="400" t="s">
        <v>661</v>
      </c>
      <c r="S13" s="407" t="s">
        <v>648</v>
      </c>
      <c r="T13" s="400" t="s">
        <v>662</v>
      </c>
      <c r="U13" s="407"/>
      <c r="V13" s="430"/>
      <c r="W13" s="170"/>
      <c r="X13" s="156" t="s">
        <v>648</v>
      </c>
      <c r="Y13" s="156"/>
      <c r="Z13" s="156"/>
      <c r="AA13" s="400"/>
      <c r="AB13" s="175"/>
      <c r="AC13" s="176" t="s">
        <v>663</v>
      </c>
      <c r="AD13" s="427" t="s">
        <v>663</v>
      </c>
      <c r="AE13" s="427" t="s">
        <v>663</v>
      </c>
      <c r="AF13" s="428"/>
      <c r="AG13" s="429" t="s">
        <v>655</v>
      </c>
    </row>
    <row r="14" spans="1:33" s="368" customFormat="1" ht="10.5" customHeight="1">
      <c r="A14" s="381"/>
      <c r="B14"/>
      <c r="D14" s="396"/>
      <c r="E14" s="431"/>
      <c r="F14" s="432"/>
      <c r="G14" s="432"/>
      <c r="H14" s="193"/>
      <c r="I14" s="431"/>
      <c r="J14" s="433"/>
      <c r="K14" s="433"/>
      <c r="L14" s="434"/>
      <c r="M14" s="399"/>
      <c r="N14" s="413"/>
      <c r="O14" s="419"/>
      <c r="P14" s="399"/>
      <c r="Q14" s="400"/>
      <c r="R14" s="400"/>
      <c r="S14" s="407"/>
      <c r="T14" s="400"/>
      <c r="U14" s="407"/>
      <c r="V14" s="400"/>
      <c r="W14" s="190"/>
      <c r="X14" s="156"/>
      <c r="Y14" s="193"/>
      <c r="Z14" s="193"/>
      <c r="AA14" s="400"/>
      <c r="AB14" s="1055"/>
      <c r="AC14" s="176"/>
      <c r="AD14" s="427"/>
      <c r="AE14" s="427"/>
      <c r="AF14" s="428"/>
      <c r="AG14" s="417"/>
    </row>
    <row r="15" spans="1:33" s="368" customFormat="1" ht="10.5" customHeight="1">
      <c r="A15" s="381"/>
      <c r="B15" s="435" t="s">
        <v>103</v>
      </c>
      <c r="C15" s="436"/>
      <c r="D15" s="384"/>
      <c r="E15" s="437" t="s">
        <v>541</v>
      </c>
      <c r="F15" s="438"/>
      <c r="G15" s="438"/>
      <c r="H15" s="197"/>
      <c r="I15" s="438"/>
      <c r="J15" s="438"/>
      <c r="K15" s="438"/>
      <c r="L15" s="438"/>
      <c r="M15" s="438"/>
      <c r="N15" s="438"/>
      <c r="O15" s="439"/>
      <c r="P15" s="437" t="s">
        <v>541</v>
      </c>
      <c r="Q15" s="438"/>
      <c r="R15" s="438"/>
      <c r="S15" s="438"/>
      <c r="T15" s="438"/>
      <c r="U15" s="440"/>
      <c r="V15" s="441"/>
      <c r="W15" s="438"/>
      <c r="X15" s="438"/>
      <c r="Y15" s="438"/>
      <c r="Z15" s="441"/>
      <c r="AA15" s="438"/>
      <c r="AB15" s="440"/>
      <c r="AC15" s="1010"/>
      <c r="AD15" s="438"/>
      <c r="AE15" s="438"/>
      <c r="AF15" s="438"/>
      <c r="AG15" s="442"/>
    </row>
    <row r="16" spans="1:33" s="368" customFormat="1" ht="9.75" customHeight="1">
      <c r="A16" s="443"/>
      <c r="B16" s="444" t="s">
        <v>670</v>
      </c>
      <c r="C16" s="445"/>
      <c r="D16" s="446"/>
      <c r="E16" s="447">
        <v>1</v>
      </c>
      <c r="F16" s="448">
        <v>2</v>
      </c>
      <c r="G16" s="1056">
        <v>3</v>
      </c>
      <c r="H16" s="209">
        <v>4</v>
      </c>
      <c r="I16" s="450">
        <v>5</v>
      </c>
      <c r="J16" s="451">
        <v>6</v>
      </c>
      <c r="K16" s="451">
        <v>7</v>
      </c>
      <c r="L16" s="452">
        <v>8</v>
      </c>
      <c r="M16" s="447">
        <v>9</v>
      </c>
      <c r="N16" s="451">
        <v>10</v>
      </c>
      <c r="O16" s="449">
        <v>11</v>
      </c>
      <c r="P16" s="447">
        <v>12</v>
      </c>
      <c r="Q16" s="451">
        <v>13</v>
      </c>
      <c r="R16" s="448">
        <v>14</v>
      </c>
      <c r="S16" s="452">
        <v>15</v>
      </c>
      <c r="T16" s="451">
        <v>16</v>
      </c>
      <c r="U16" s="449">
        <v>17</v>
      </c>
      <c r="V16" s="451">
        <v>18</v>
      </c>
      <c r="W16" s="451">
        <v>19</v>
      </c>
      <c r="X16" s="448">
        <v>20</v>
      </c>
      <c r="Y16" s="448">
        <v>21</v>
      </c>
      <c r="Z16" s="448">
        <v>23</v>
      </c>
      <c r="AA16" s="448">
        <v>24</v>
      </c>
      <c r="AB16" s="449">
        <v>25</v>
      </c>
      <c r="AC16" s="209">
        <v>26</v>
      </c>
      <c r="AD16" s="450">
        <v>27</v>
      </c>
      <c r="AE16" s="451">
        <v>28</v>
      </c>
      <c r="AF16" s="452">
        <v>29</v>
      </c>
      <c r="AG16" s="453"/>
    </row>
    <row r="17" spans="1:34" s="368" customFormat="1" ht="9" customHeight="1">
      <c r="A17" s="454"/>
      <c r="B17" s="455"/>
      <c r="C17" s="421" t="s">
        <v>671</v>
      </c>
      <c r="D17" s="215">
        <v>1</v>
      </c>
      <c r="E17" s="1057" t="s">
        <v>672</v>
      </c>
      <c r="F17" s="456"/>
      <c r="G17" s="1058"/>
      <c r="H17" s="1013"/>
      <c r="I17" s="222" t="s">
        <v>672</v>
      </c>
      <c r="J17" s="456"/>
      <c r="K17" s="456"/>
      <c r="L17" s="457"/>
      <c r="M17" s="458"/>
      <c r="N17" s="231"/>
      <c r="O17" s="457"/>
      <c r="P17" s="458"/>
      <c r="Q17" s="231"/>
      <c r="R17" s="231"/>
      <c r="S17" s="457"/>
      <c r="T17" s="231"/>
      <c r="U17" s="459">
        <v>992.22746812</v>
      </c>
      <c r="V17" s="222">
        <v>613.332</v>
      </c>
      <c r="W17" s="222">
        <v>1237.824</v>
      </c>
      <c r="X17" s="222">
        <v>420.6746905897114</v>
      </c>
      <c r="Y17" s="222">
        <v>20486.531600000002</v>
      </c>
      <c r="Z17" s="222">
        <v>151.342</v>
      </c>
      <c r="AA17" s="231"/>
      <c r="AB17" s="1059"/>
      <c r="AC17" s="1015">
        <v>863.6906</v>
      </c>
      <c r="AD17" s="222">
        <v>23901.931758709714</v>
      </c>
      <c r="AE17" s="222">
        <v>863.6906</v>
      </c>
      <c r="AF17" s="222">
        <v>24765.622358709716</v>
      </c>
      <c r="AG17" s="223">
        <v>1</v>
      </c>
      <c r="AH17" s="395"/>
    </row>
    <row r="18" spans="1:34" s="368" customFormat="1" ht="9" customHeight="1">
      <c r="A18" s="381"/>
      <c r="B18" s="461"/>
      <c r="C18" s="462" t="s">
        <v>673</v>
      </c>
      <c r="D18" s="226">
        <v>2</v>
      </c>
      <c r="E18" s="222">
        <v>21.66745875</v>
      </c>
      <c r="F18" s="222">
        <v>6.217398</v>
      </c>
      <c r="G18" s="1060">
        <v>933.1305</v>
      </c>
      <c r="H18" s="318">
        <v>10.515960000000002</v>
      </c>
      <c r="I18" s="222">
        <v>5.1434239999999996</v>
      </c>
      <c r="J18" s="222">
        <v>1120.853595</v>
      </c>
      <c r="K18" s="222">
        <v>2467.118317</v>
      </c>
      <c r="L18" s="459">
        <v>65.751</v>
      </c>
      <c r="M18" s="463">
        <v>27345.004</v>
      </c>
      <c r="N18" s="222">
        <v>32305.92</v>
      </c>
      <c r="O18" s="459">
        <v>1118</v>
      </c>
      <c r="P18" s="463">
        <v>23673.275901</v>
      </c>
      <c r="Q18" s="222">
        <v>947.2187999999999</v>
      </c>
      <c r="R18" s="222">
        <v>4578.468</v>
      </c>
      <c r="S18" s="459">
        <v>3080.88</v>
      </c>
      <c r="T18" s="222" t="s">
        <v>672</v>
      </c>
      <c r="U18" s="459">
        <v>93864.29776</v>
      </c>
      <c r="V18" s="231"/>
      <c r="W18" s="231"/>
      <c r="X18" s="231"/>
      <c r="Y18" s="222" t="s">
        <v>672</v>
      </c>
      <c r="Z18" s="231"/>
      <c r="AA18" s="222">
        <v>34627.748133600006</v>
      </c>
      <c r="AB18" s="1060">
        <v>363.6252</v>
      </c>
      <c r="AC18" s="319"/>
      <c r="AD18" s="222">
        <v>93956.85964275</v>
      </c>
      <c r="AE18" s="222">
        <v>132578.2839646</v>
      </c>
      <c r="AF18" s="222">
        <v>226535.14360735</v>
      </c>
      <c r="AG18" s="229">
        <v>2</v>
      </c>
      <c r="AH18" s="395"/>
    </row>
    <row r="19" spans="1:34" s="368" customFormat="1" ht="9" customHeight="1">
      <c r="A19" s="465" t="s">
        <v>674</v>
      </c>
      <c r="B19" s="389"/>
      <c r="C19" s="462" t="s">
        <v>675</v>
      </c>
      <c r="D19" s="226">
        <v>3</v>
      </c>
      <c r="E19" s="222" t="s">
        <v>672</v>
      </c>
      <c r="F19" s="222" t="s">
        <v>672</v>
      </c>
      <c r="G19" s="1060" t="s">
        <v>672</v>
      </c>
      <c r="H19" s="318" t="s">
        <v>672</v>
      </c>
      <c r="I19" s="222" t="s">
        <v>672</v>
      </c>
      <c r="J19" s="222" t="s">
        <v>672</v>
      </c>
      <c r="K19" s="222" t="s">
        <v>672</v>
      </c>
      <c r="L19" s="459" t="s">
        <v>672</v>
      </c>
      <c r="M19" s="231"/>
      <c r="N19" s="231"/>
      <c r="O19" s="457"/>
      <c r="P19" s="458"/>
      <c r="Q19" s="231"/>
      <c r="R19" s="231"/>
      <c r="S19" s="457"/>
      <c r="T19" s="222" t="s">
        <v>672</v>
      </c>
      <c r="U19" s="459" t="s">
        <v>672</v>
      </c>
      <c r="V19" s="231"/>
      <c r="W19" s="231"/>
      <c r="X19" s="231"/>
      <c r="Y19" s="231"/>
      <c r="Z19" s="231"/>
      <c r="AA19" s="231"/>
      <c r="AB19" s="1059"/>
      <c r="AC19" s="319"/>
      <c r="AD19" s="222" t="s">
        <v>672</v>
      </c>
      <c r="AE19" s="222" t="s">
        <v>672</v>
      </c>
      <c r="AF19" s="222" t="s">
        <v>672</v>
      </c>
      <c r="AG19" s="229">
        <v>3</v>
      </c>
      <c r="AH19" s="395"/>
    </row>
    <row r="20" spans="1:34" s="368" customFormat="1" ht="9" customHeight="1">
      <c r="A20" s="465" t="s">
        <v>676</v>
      </c>
      <c r="B20" s="466"/>
      <c r="C20" s="467" t="s">
        <v>677</v>
      </c>
      <c r="D20" s="234">
        <v>4</v>
      </c>
      <c r="E20" s="238">
        <v>21.66745875</v>
      </c>
      <c r="F20" s="238">
        <v>6.217398</v>
      </c>
      <c r="G20" s="1061">
        <v>933.1305</v>
      </c>
      <c r="H20" s="320">
        <v>10.515960000000002</v>
      </c>
      <c r="I20" s="238">
        <v>5.1434239999999996</v>
      </c>
      <c r="J20" s="238">
        <v>1120.853595</v>
      </c>
      <c r="K20" s="238">
        <v>2467.118317</v>
      </c>
      <c r="L20" s="468">
        <v>65.751</v>
      </c>
      <c r="M20" s="469">
        <v>27345.004</v>
      </c>
      <c r="N20" s="238">
        <v>32305.92</v>
      </c>
      <c r="O20" s="468">
        <v>1118</v>
      </c>
      <c r="P20" s="469">
        <v>23673.275901</v>
      </c>
      <c r="Q20" s="238">
        <v>947.2187999999999</v>
      </c>
      <c r="R20" s="238">
        <v>4578.468</v>
      </c>
      <c r="S20" s="468">
        <v>3080.88</v>
      </c>
      <c r="T20" s="238" t="s">
        <v>672</v>
      </c>
      <c r="U20" s="468">
        <v>94856.52522812001</v>
      </c>
      <c r="V20" s="238">
        <v>613.332</v>
      </c>
      <c r="W20" s="238">
        <v>1237.824</v>
      </c>
      <c r="X20" s="238">
        <v>420.6746905897114</v>
      </c>
      <c r="Y20" s="238">
        <v>20486.531600000002</v>
      </c>
      <c r="Z20" s="238">
        <v>151.342</v>
      </c>
      <c r="AA20" s="238">
        <v>34627.748133600006</v>
      </c>
      <c r="AB20" s="1061">
        <v>363.6252</v>
      </c>
      <c r="AC20" s="527">
        <v>863.6906</v>
      </c>
      <c r="AD20" s="238">
        <v>117858.79140145972</v>
      </c>
      <c r="AE20" s="238">
        <v>133441.9745646</v>
      </c>
      <c r="AF20" s="238">
        <v>251300.76596605973</v>
      </c>
      <c r="AG20" s="239">
        <v>4</v>
      </c>
      <c r="AH20" s="395"/>
    </row>
    <row r="21" spans="1:34" s="368" customFormat="1" ht="9" customHeight="1">
      <c r="A21" s="465" t="s">
        <v>3</v>
      </c>
      <c r="B21" s="389"/>
      <c r="C21" s="462" t="s">
        <v>4</v>
      </c>
      <c r="D21" s="226">
        <v>5</v>
      </c>
      <c r="E21" s="222" t="s">
        <v>672</v>
      </c>
      <c r="F21" s="222" t="s">
        <v>672</v>
      </c>
      <c r="G21" s="1060" t="s">
        <v>672</v>
      </c>
      <c r="H21" s="318" t="s">
        <v>672</v>
      </c>
      <c r="I21" s="222" t="s">
        <v>672</v>
      </c>
      <c r="J21" s="222" t="s">
        <v>672</v>
      </c>
      <c r="K21" s="222" t="s">
        <v>672</v>
      </c>
      <c r="L21" s="457"/>
      <c r="M21" s="463" t="s">
        <v>672</v>
      </c>
      <c r="N21" s="222" t="s">
        <v>672</v>
      </c>
      <c r="O21" s="459" t="s">
        <v>672</v>
      </c>
      <c r="P21" s="463" t="s">
        <v>672</v>
      </c>
      <c r="Q21" s="222" t="s">
        <v>672</v>
      </c>
      <c r="R21" s="222" t="s">
        <v>672</v>
      </c>
      <c r="S21" s="459" t="s">
        <v>672</v>
      </c>
      <c r="T21" s="222" t="s">
        <v>672</v>
      </c>
      <c r="U21" s="459">
        <v>6102.325024</v>
      </c>
      <c r="V21" s="231"/>
      <c r="W21" s="231"/>
      <c r="X21" s="231"/>
      <c r="Y21" s="222">
        <v>1866.7146</v>
      </c>
      <c r="Z21" s="231"/>
      <c r="AA21" s="222" t="s">
        <v>672</v>
      </c>
      <c r="AB21" s="1060" t="s">
        <v>672</v>
      </c>
      <c r="AC21" s="319"/>
      <c r="AD21" s="222">
        <v>7969.039624</v>
      </c>
      <c r="AE21" s="222" t="s">
        <v>672</v>
      </c>
      <c r="AF21" s="222">
        <v>7969.039624</v>
      </c>
      <c r="AG21" s="229">
        <v>5</v>
      </c>
      <c r="AH21" s="395"/>
    </row>
    <row r="22" spans="1:34" s="368" customFormat="1" ht="9" customHeight="1" thickBot="1">
      <c r="A22" s="381"/>
      <c r="B22" s="461"/>
      <c r="C22" s="462" t="s">
        <v>5</v>
      </c>
      <c r="D22" s="226">
        <v>7</v>
      </c>
      <c r="E22" s="222" t="s">
        <v>672</v>
      </c>
      <c r="F22" s="222" t="s">
        <v>672</v>
      </c>
      <c r="G22" s="1060">
        <v>17.21865</v>
      </c>
      <c r="H22" s="318" t="s">
        <v>672</v>
      </c>
      <c r="I22" s="222" t="s">
        <v>672</v>
      </c>
      <c r="J22" s="222" t="s">
        <v>672</v>
      </c>
      <c r="K22" s="222">
        <v>46.821</v>
      </c>
      <c r="L22" s="459">
        <v>33.005</v>
      </c>
      <c r="M22" s="231"/>
      <c r="N22" s="231"/>
      <c r="O22" s="457"/>
      <c r="P22" s="458"/>
      <c r="Q22" s="231"/>
      <c r="R22" s="231"/>
      <c r="S22" s="457"/>
      <c r="T22" s="222" t="s">
        <v>672</v>
      </c>
      <c r="U22" s="459">
        <v>462.13963200000006</v>
      </c>
      <c r="V22" s="231"/>
      <c r="W22" s="240"/>
      <c r="X22" s="231"/>
      <c r="Y22" s="240"/>
      <c r="Z22" s="231"/>
      <c r="AA22" s="231"/>
      <c r="AB22" s="1059"/>
      <c r="AC22" s="319"/>
      <c r="AD22" s="222">
        <v>495.14463200000006</v>
      </c>
      <c r="AE22" s="222">
        <v>64.36740499999999</v>
      </c>
      <c r="AF22" s="222">
        <v>559.5120370000001</v>
      </c>
      <c r="AG22" s="229">
        <v>7</v>
      </c>
      <c r="AH22" s="395"/>
    </row>
    <row r="23" spans="1:34" s="477" customFormat="1" ht="9.75" customHeight="1" thickBot="1">
      <c r="A23" s="471"/>
      <c r="B23" s="472"/>
      <c r="C23" s="473" t="s">
        <v>6</v>
      </c>
      <c r="D23" s="244">
        <v>8</v>
      </c>
      <c r="E23" s="248">
        <v>21.66745875</v>
      </c>
      <c r="F23" s="248">
        <v>6.217398</v>
      </c>
      <c r="G23" s="1062">
        <v>915.91185</v>
      </c>
      <c r="H23" s="1020">
        <v>10.515960000000002</v>
      </c>
      <c r="I23" s="248">
        <v>5.1434239999999996</v>
      </c>
      <c r="J23" s="248">
        <v>1120.834</v>
      </c>
      <c r="K23" s="248">
        <v>2420.297317</v>
      </c>
      <c r="L23" s="474">
        <v>32.746</v>
      </c>
      <c r="M23" s="475">
        <v>27345.004</v>
      </c>
      <c r="N23" s="248">
        <v>32305.92</v>
      </c>
      <c r="O23" s="474">
        <v>1118</v>
      </c>
      <c r="P23" s="475">
        <v>23673.275901</v>
      </c>
      <c r="Q23" s="248">
        <v>947.2187999999999</v>
      </c>
      <c r="R23" s="248">
        <v>4578.468</v>
      </c>
      <c r="S23" s="474">
        <v>3080.88</v>
      </c>
      <c r="T23" s="248" t="s">
        <v>672</v>
      </c>
      <c r="U23" s="474">
        <v>88292.06057212001</v>
      </c>
      <c r="V23" s="248">
        <v>613.332</v>
      </c>
      <c r="W23" s="248">
        <v>1237.824</v>
      </c>
      <c r="X23" s="248">
        <v>420.6746905897114</v>
      </c>
      <c r="Y23" s="248">
        <v>18619.817000000003</v>
      </c>
      <c r="Z23" s="248">
        <v>151.342</v>
      </c>
      <c r="AA23" s="248">
        <v>34627.748133600006</v>
      </c>
      <c r="AB23" s="1062">
        <v>363.6252</v>
      </c>
      <c r="AC23" s="1021">
        <v>863.6906</v>
      </c>
      <c r="AD23" s="248">
        <v>109394.60714545971</v>
      </c>
      <c r="AE23" s="248">
        <v>133377.60715960004</v>
      </c>
      <c r="AF23" s="248">
        <v>242772.21430505975</v>
      </c>
      <c r="AG23" s="249">
        <v>8</v>
      </c>
      <c r="AH23" s="395"/>
    </row>
    <row r="24" spans="1:34" s="368" customFormat="1" ht="9" customHeight="1">
      <c r="A24" s="478"/>
      <c r="B24" s="479"/>
      <c r="C24" s="253" t="s">
        <v>199</v>
      </c>
      <c r="D24" s="226">
        <v>11</v>
      </c>
      <c r="E24" s="222" t="s">
        <v>672</v>
      </c>
      <c r="F24" s="231"/>
      <c r="G24" s="1060" t="s">
        <v>672</v>
      </c>
      <c r="H24" s="319"/>
      <c r="I24" s="222" t="s">
        <v>672</v>
      </c>
      <c r="J24" s="222" t="s">
        <v>672</v>
      </c>
      <c r="K24" s="481" t="s">
        <v>672</v>
      </c>
      <c r="L24" s="1063" t="s">
        <v>672</v>
      </c>
      <c r="M24" s="458"/>
      <c r="N24" s="481" t="s">
        <v>672</v>
      </c>
      <c r="O24" s="457"/>
      <c r="P24" s="1064">
        <v>13.914</v>
      </c>
      <c r="Q24" s="481" t="s">
        <v>672</v>
      </c>
      <c r="R24" s="231"/>
      <c r="S24" s="1063" t="s">
        <v>672</v>
      </c>
      <c r="T24" s="481" t="s">
        <v>672</v>
      </c>
      <c r="U24" s="1063">
        <v>2621.001</v>
      </c>
      <c r="V24" s="231"/>
      <c r="W24" s="231"/>
      <c r="X24" s="481" t="s">
        <v>672</v>
      </c>
      <c r="Y24" s="481">
        <v>90.315</v>
      </c>
      <c r="Z24" s="481" t="s">
        <v>672</v>
      </c>
      <c r="AA24" s="231"/>
      <c r="AB24" s="1059"/>
      <c r="AC24" s="1065" t="s">
        <v>672</v>
      </c>
      <c r="AD24" s="222">
        <v>2711.3160000000003</v>
      </c>
      <c r="AE24" s="222">
        <v>13.95696</v>
      </c>
      <c r="AF24" s="222">
        <v>2725.2729600000002</v>
      </c>
      <c r="AG24" s="229">
        <v>11</v>
      </c>
      <c r="AH24" s="395"/>
    </row>
    <row r="25" spans="1:34" s="368" customFormat="1" ht="9" customHeight="1">
      <c r="A25" s="478"/>
      <c r="B25" s="480" t="s">
        <v>7</v>
      </c>
      <c r="C25" s="253" t="s">
        <v>209</v>
      </c>
      <c r="D25" s="226">
        <v>12</v>
      </c>
      <c r="E25" s="222" t="s">
        <v>672</v>
      </c>
      <c r="F25" s="231"/>
      <c r="G25" s="1060" t="s">
        <v>672</v>
      </c>
      <c r="H25" s="319"/>
      <c r="I25" s="222" t="s">
        <v>672</v>
      </c>
      <c r="J25" s="222" t="s">
        <v>672</v>
      </c>
      <c r="K25" s="222" t="s">
        <v>672</v>
      </c>
      <c r="L25" s="459" t="s">
        <v>672</v>
      </c>
      <c r="M25" s="458"/>
      <c r="N25" s="222" t="s">
        <v>672</v>
      </c>
      <c r="O25" s="457"/>
      <c r="P25" s="463">
        <v>72.342</v>
      </c>
      <c r="Q25" s="222" t="s">
        <v>672</v>
      </c>
      <c r="R25" s="231"/>
      <c r="S25" s="459" t="s">
        <v>672</v>
      </c>
      <c r="T25" s="222" t="s">
        <v>672</v>
      </c>
      <c r="U25" s="459">
        <v>22658.215</v>
      </c>
      <c r="V25" s="231"/>
      <c r="W25" s="231"/>
      <c r="X25" s="481" t="s">
        <v>672</v>
      </c>
      <c r="Y25" s="222">
        <v>525.809</v>
      </c>
      <c r="Z25" s="222" t="s">
        <v>672</v>
      </c>
      <c r="AA25" s="231"/>
      <c r="AB25" s="1059"/>
      <c r="AC25" s="526" t="s">
        <v>672</v>
      </c>
      <c r="AD25" s="222">
        <v>23184.024</v>
      </c>
      <c r="AE25" s="222">
        <v>72.342</v>
      </c>
      <c r="AF25" s="222">
        <v>23256.366</v>
      </c>
      <c r="AG25" s="229">
        <v>12</v>
      </c>
      <c r="AH25" s="395"/>
    </row>
    <row r="26" spans="1:34" s="368" customFormat="1" ht="9" customHeight="1">
      <c r="A26" s="478" t="s">
        <v>8</v>
      </c>
      <c r="B26" s="480" t="s">
        <v>9</v>
      </c>
      <c r="C26" s="256" t="s">
        <v>331</v>
      </c>
      <c r="D26" s="226">
        <v>13</v>
      </c>
      <c r="E26" s="222" t="s">
        <v>672</v>
      </c>
      <c r="F26" s="231"/>
      <c r="G26" s="1060" t="s">
        <v>672</v>
      </c>
      <c r="H26" s="319"/>
      <c r="I26" s="222" t="s">
        <v>672</v>
      </c>
      <c r="J26" s="222" t="s">
        <v>672</v>
      </c>
      <c r="K26" s="222" t="s">
        <v>672</v>
      </c>
      <c r="L26" s="459" t="s">
        <v>672</v>
      </c>
      <c r="M26" s="458"/>
      <c r="N26" s="222" t="s">
        <v>672</v>
      </c>
      <c r="O26" s="457"/>
      <c r="P26" s="463">
        <v>38.114</v>
      </c>
      <c r="Q26" s="222">
        <v>9.1</v>
      </c>
      <c r="R26" s="231"/>
      <c r="S26" s="459" t="s">
        <v>672</v>
      </c>
      <c r="T26" s="222" t="s">
        <v>672</v>
      </c>
      <c r="U26" s="459">
        <v>1329.071</v>
      </c>
      <c r="V26" s="231"/>
      <c r="W26" s="231"/>
      <c r="X26" s="481" t="s">
        <v>672</v>
      </c>
      <c r="Y26" s="222">
        <v>3982.291</v>
      </c>
      <c r="Z26" s="231"/>
      <c r="AA26" s="231"/>
      <c r="AB26" s="1059"/>
      <c r="AC26" s="526" t="s">
        <v>672</v>
      </c>
      <c r="AD26" s="222">
        <v>5311.362</v>
      </c>
      <c r="AE26" s="222">
        <v>47.214</v>
      </c>
      <c r="AF26" s="222">
        <v>5358.576</v>
      </c>
      <c r="AG26" s="229">
        <v>13</v>
      </c>
      <c r="AH26" s="395"/>
    </row>
    <row r="27" spans="1:34" s="368" customFormat="1" ht="9" customHeight="1">
      <c r="A27" s="478" t="s">
        <v>10</v>
      </c>
      <c r="B27" s="480" t="s">
        <v>565</v>
      </c>
      <c r="C27" s="253" t="s">
        <v>11</v>
      </c>
      <c r="D27" s="226">
        <v>15</v>
      </c>
      <c r="E27" s="231"/>
      <c r="F27" s="231"/>
      <c r="G27" s="1059"/>
      <c r="H27" s="319"/>
      <c r="I27" s="231"/>
      <c r="J27" s="231"/>
      <c r="K27" s="231"/>
      <c r="L27" s="457"/>
      <c r="M27" s="458"/>
      <c r="N27" s="231"/>
      <c r="O27" s="457"/>
      <c r="P27" s="458"/>
      <c r="Q27" s="231"/>
      <c r="R27" s="231"/>
      <c r="S27" s="457"/>
      <c r="T27" s="231"/>
      <c r="U27" s="457"/>
      <c r="V27" s="481">
        <v>613.332</v>
      </c>
      <c r="W27" s="231"/>
      <c r="X27" s="231"/>
      <c r="Y27" s="231"/>
      <c r="Z27" s="231"/>
      <c r="AA27" s="222">
        <v>4993.434</v>
      </c>
      <c r="AB27" s="1059"/>
      <c r="AC27" s="319"/>
      <c r="AD27" s="222">
        <v>613.332</v>
      </c>
      <c r="AE27" s="222">
        <v>4993.434</v>
      </c>
      <c r="AF27" s="222">
        <v>5606.7660000000005</v>
      </c>
      <c r="AG27" s="229">
        <v>15</v>
      </c>
      <c r="AH27" s="395"/>
    </row>
    <row r="28" spans="1:34" s="368" customFormat="1" ht="9" customHeight="1">
      <c r="A28" s="478" t="s">
        <v>12</v>
      </c>
      <c r="B28" s="480" t="s">
        <v>13</v>
      </c>
      <c r="C28" s="258" t="s">
        <v>14</v>
      </c>
      <c r="D28" s="226">
        <v>16</v>
      </c>
      <c r="E28" s="231"/>
      <c r="F28" s="231"/>
      <c r="G28" s="1059"/>
      <c r="H28" s="319"/>
      <c r="I28" s="231"/>
      <c r="J28" s="231"/>
      <c r="K28" s="231"/>
      <c r="L28" s="457"/>
      <c r="M28" s="458"/>
      <c r="N28" s="231"/>
      <c r="O28" s="457"/>
      <c r="P28" s="458"/>
      <c r="Q28" s="231"/>
      <c r="R28" s="231"/>
      <c r="S28" s="457"/>
      <c r="T28" s="231"/>
      <c r="U28" s="457"/>
      <c r="V28" s="231"/>
      <c r="W28" s="222">
        <v>1237.824</v>
      </c>
      <c r="X28" s="481">
        <v>399.66141843914687</v>
      </c>
      <c r="Y28" s="222">
        <v>2545.81</v>
      </c>
      <c r="Z28" s="222">
        <v>151.342</v>
      </c>
      <c r="AA28" s="231"/>
      <c r="AB28" s="1059"/>
      <c r="AC28" s="319"/>
      <c r="AD28" s="222">
        <v>4334.637418439147</v>
      </c>
      <c r="AE28" s="222" t="s">
        <v>672</v>
      </c>
      <c r="AF28" s="222">
        <v>4334.637418439147</v>
      </c>
      <c r="AG28" s="229">
        <v>16</v>
      </c>
      <c r="AH28" s="395"/>
    </row>
    <row r="29" spans="1:34" s="368" customFormat="1" ht="9" customHeight="1">
      <c r="A29" s="478" t="s">
        <v>15</v>
      </c>
      <c r="B29" s="480" t="s">
        <v>16</v>
      </c>
      <c r="C29" s="253" t="s">
        <v>200</v>
      </c>
      <c r="D29" s="226">
        <v>17</v>
      </c>
      <c r="E29" s="222" t="s">
        <v>672</v>
      </c>
      <c r="F29" s="231"/>
      <c r="G29" s="1060" t="s">
        <v>672</v>
      </c>
      <c r="H29" s="319"/>
      <c r="I29" s="222" t="s">
        <v>672</v>
      </c>
      <c r="J29" s="481" t="s">
        <v>672</v>
      </c>
      <c r="K29" s="222" t="s">
        <v>672</v>
      </c>
      <c r="L29" s="459">
        <v>32.746</v>
      </c>
      <c r="M29" s="458"/>
      <c r="N29" s="231"/>
      <c r="O29" s="457"/>
      <c r="P29" s="463">
        <v>290.83299999999997</v>
      </c>
      <c r="Q29" s="222" t="s">
        <v>672</v>
      </c>
      <c r="R29" s="231"/>
      <c r="S29" s="459" t="s">
        <v>672</v>
      </c>
      <c r="T29" s="222" t="s">
        <v>672</v>
      </c>
      <c r="U29" s="459">
        <v>6780.237</v>
      </c>
      <c r="V29" s="231"/>
      <c r="W29" s="231"/>
      <c r="X29" s="481" t="s">
        <v>672</v>
      </c>
      <c r="Y29" s="222">
        <v>1093.886</v>
      </c>
      <c r="Z29" s="231"/>
      <c r="AA29" s="231"/>
      <c r="AB29" s="1059"/>
      <c r="AC29" s="319"/>
      <c r="AD29" s="222">
        <v>7906.869000000001</v>
      </c>
      <c r="AE29" s="222">
        <v>290.83299999999997</v>
      </c>
      <c r="AF29" s="222">
        <v>8197.702000000001</v>
      </c>
      <c r="AG29" s="229">
        <v>17</v>
      </c>
      <c r="AH29" s="395"/>
    </row>
    <row r="30" spans="1:34" s="368" customFormat="1" ht="9" customHeight="1">
      <c r="A30" s="478" t="s">
        <v>17</v>
      </c>
      <c r="B30" s="480"/>
      <c r="C30" s="256" t="s">
        <v>18</v>
      </c>
      <c r="D30" s="226">
        <v>20</v>
      </c>
      <c r="E30" s="231"/>
      <c r="F30" s="231"/>
      <c r="G30" s="1059"/>
      <c r="H30" s="318" t="s">
        <v>672</v>
      </c>
      <c r="I30" s="231"/>
      <c r="J30" s="231"/>
      <c r="K30" s="231"/>
      <c r="L30" s="457"/>
      <c r="M30" s="458"/>
      <c r="N30" s="231"/>
      <c r="O30" s="457"/>
      <c r="P30" s="458"/>
      <c r="Q30" s="231"/>
      <c r="R30" s="222">
        <v>80.324</v>
      </c>
      <c r="S30" s="457"/>
      <c r="T30" s="231"/>
      <c r="U30" s="459">
        <v>19.994</v>
      </c>
      <c r="V30" s="231"/>
      <c r="W30" s="231"/>
      <c r="X30" s="222" t="s">
        <v>672</v>
      </c>
      <c r="Y30" s="222" t="s">
        <v>672</v>
      </c>
      <c r="Z30" s="222" t="s">
        <v>672</v>
      </c>
      <c r="AA30" s="231"/>
      <c r="AB30" s="1059"/>
      <c r="AC30" s="319"/>
      <c r="AD30" s="222">
        <v>19.994</v>
      </c>
      <c r="AE30" s="222">
        <v>80.324</v>
      </c>
      <c r="AF30" s="222">
        <v>100.318</v>
      </c>
      <c r="AG30" s="229">
        <v>20</v>
      </c>
      <c r="AH30" s="395"/>
    </row>
    <row r="31" spans="1:34" s="368" customFormat="1" ht="9.75" customHeight="1">
      <c r="A31" s="478" t="s">
        <v>19</v>
      </c>
      <c r="B31" s="482"/>
      <c r="C31" s="483" t="s">
        <v>20</v>
      </c>
      <c r="D31" s="234">
        <v>21</v>
      </c>
      <c r="E31" s="238" t="s">
        <v>672</v>
      </c>
      <c r="F31" s="265"/>
      <c r="G31" s="1061" t="s">
        <v>672</v>
      </c>
      <c r="H31" s="320" t="s">
        <v>672</v>
      </c>
      <c r="I31" s="238" t="s">
        <v>672</v>
      </c>
      <c r="J31" s="238" t="s">
        <v>672</v>
      </c>
      <c r="K31" s="238" t="s">
        <v>672</v>
      </c>
      <c r="L31" s="468">
        <v>32.746</v>
      </c>
      <c r="M31" s="265"/>
      <c r="N31" s="238" t="s">
        <v>672</v>
      </c>
      <c r="O31" s="484"/>
      <c r="P31" s="469">
        <v>415.203</v>
      </c>
      <c r="Q31" s="238">
        <v>9.1</v>
      </c>
      <c r="R31" s="238">
        <v>80.324</v>
      </c>
      <c r="S31" s="468" t="s">
        <v>672</v>
      </c>
      <c r="T31" s="238" t="s">
        <v>672</v>
      </c>
      <c r="U31" s="468">
        <v>33408.518</v>
      </c>
      <c r="V31" s="238">
        <v>613.332</v>
      </c>
      <c r="W31" s="238">
        <v>1237.824</v>
      </c>
      <c r="X31" s="238">
        <v>399.66141843914687</v>
      </c>
      <c r="Y31" s="238">
        <v>8238.111</v>
      </c>
      <c r="Z31" s="238">
        <v>151.342</v>
      </c>
      <c r="AA31" s="238">
        <v>4993.434</v>
      </c>
      <c r="AB31" s="1061" t="s">
        <v>672</v>
      </c>
      <c r="AC31" s="320" t="s">
        <v>672</v>
      </c>
      <c r="AD31" s="238">
        <v>44081.534418439136</v>
      </c>
      <c r="AE31" s="238">
        <v>5498.10396</v>
      </c>
      <c r="AF31" s="238">
        <v>49579.63837843914</v>
      </c>
      <c r="AG31" s="239">
        <v>21</v>
      </c>
      <c r="AH31" s="395"/>
    </row>
    <row r="32" spans="1:34" s="368" customFormat="1" ht="9" customHeight="1">
      <c r="A32" s="478" t="s">
        <v>21</v>
      </c>
      <c r="B32" s="479"/>
      <c r="C32" s="253" t="s">
        <v>199</v>
      </c>
      <c r="D32" s="226">
        <v>24</v>
      </c>
      <c r="E32" s="231"/>
      <c r="F32" s="222" t="s">
        <v>672</v>
      </c>
      <c r="G32" s="1059"/>
      <c r="H32" s="319"/>
      <c r="I32" s="231"/>
      <c r="J32" s="222" t="s">
        <v>672</v>
      </c>
      <c r="K32" s="222" t="s">
        <v>672</v>
      </c>
      <c r="L32" s="457"/>
      <c r="M32" s="458"/>
      <c r="N32" s="231"/>
      <c r="O32" s="457"/>
      <c r="P32" s="458"/>
      <c r="Q32" s="231"/>
      <c r="R32" s="231"/>
      <c r="S32" s="457"/>
      <c r="T32" s="231"/>
      <c r="U32" s="457"/>
      <c r="V32" s="231"/>
      <c r="W32" s="231"/>
      <c r="X32" s="231"/>
      <c r="Y32" s="231"/>
      <c r="Z32" s="231"/>
      <c r="AA32" s="481">
        <v>1324.2240000000002</v>
      </c>
      <c r="AB32" s="1059"/>
      <c r="AC32" s="319"/>
      <c r="AD32" s="231"/>
      <c r="AE32" s="222">
        <v>1324.2240000000002</v>
      </c>
      <c r="AF32" s="222">
        <v>1324.2240000000002</v>
      </c>
      <c r="AG32" s="229">
        <v>24</v>
      </c>
      <c r="AH32" s="395"/>
    </row>
    <row r="33" spans="1:34" s="368" customFormat="1" ht="9" customHeight="1">
      <c r="A33" s="478" t="s">
        <v>22</v>
      </c>
      <c r="B33" s="480" t="s">
        <v>7</v>
      </c>
      <c r="C33" s="253" t="s">
        <v>209</v>
      </c>
      <c r="D33" s="226">
        <v>25</v>
      </c>
      <c r="E33" s="231"/>
      <c r="F33" s="231"/>
      <c r="G33" s="1059"/>
      <c r="H33" s="319"/>
      <c r="I33" s="231"/>
      <c r="J33" s="231"/>
      <c r="K33" s="231"/>
      <c r="L33" s="457"/>
      <c r="M33" s="458"/>
      <c r="N33" s="231"/>
      <c r="O33" s="457"/>
      <c r="P33" s="458"/>
      <c r="Q33" s="231"/>
      <c r="R33" s="231"/>
      <c r="S33" s="457"/>
      <c r="T33" s="231"/>
      <c r="U33" s="457"/>
      <c r="V33" s="231"/>
      <c r="W33" s="231"/>
      <c r="X33" s="231"/>
      <c r="Y33" s="231"/>
      <c r="Z33" s="231"/>
      <c r="AA33" s="222">
        <v>7310.5416000000005</v>
      </c>
      <c r="AB33" s="1060">
        <v>10137.9348</v>
      </c>
      <c r="AC33" s="319"/>
      <c r="AD33" s="231"/>
      <c r="AE33" s="222">
        <v>17448.4764</v>
      </c>
      <c r="AF33" s="222">
        <v>17448.4764</v>
      </c>
      <c r="AG33" s="229">
        <v>25</v>
      </c>
      <c r="AH33" s="395"/>
    </row>
    <row r="34" spans="1:34" s="368" customFormat="1" ht="9" customHeight="1">
      <c r="A34" s="478" t="s">
        <v>10</v>
      </c>
      <c r="B34" s="480" t="s">
        <v>9</v>
      </c>
      <c r="C34" s="256" t="s">
        <v>331</v>
      </c>
      <c r="D34" s="226">
        <v>26</v>
      </c>
      <c r="E34" s="231"/>
      <c r="F34" s="231"/>
      <c r="G34" s="1059"/>
      <c r="H34" s="319"/>
      <c r="I34" s="231"/>
      <c r="J34" s="231"/>
      <c r="K34" s="231"/>
      <c r="L34" s="457"/>
      <c r="M34" s="458"/>
      <c r="N34" s="231"/>
      <c r="O34" s="457"/>
      <c r="P34" s="458"/>
      <c r="Q34" s="231"/>
      <c r="R34" s="231"/>
      <c r="S34" s="457"/>
      <c r="T34" s="231"/>
      <c r="U34" s="457"/>
      <c r="V34" s="231"/>
      <c r="W34" s="231"/>
      <c r="X34" s="231"/>
      <c r="Y34" s="231"/>
      <c r="Z34" s="231"/>
      <c r="AA34" s="222">
        <v>2086.9416</v>
      </c>
      <c r="AB34" s="1059"/>
      <c r="AC34" s="319"/>
      <c r="AD34" s="231"/>
      <c r="AE34" s="222">
        <v>2086.9416</v>
      </c>
      <c r="AF34" s="222">
        <v>2086.9416</v>
      </c>
      <c r="AG34" s="229">
        <v>26</v>
      </c>
      <c r="AH34" s="395"/>
    </row>
    <row r="35" spans="1:34" s="368" customFormat="1" ht="9" customHeight="1">
      <c r="A35" s="478" t="s">
        <v>23</v>
      </c>
      <c r="B35" s="480" t="s">
        <v>565</v>
      </c>
      <c r="C35" s="253" t="s">
        <v>11</v>
      </c>
      <c r="D35" s="226">
        <v>28</v>
      </c>
      <c r="E35" s="231"/>
      <c r="F35" s="231"/>
      <c r="G35" s="1059"/>
      <c r="H35" s="319"/>
      <c r="I35" s="231"/>
      <c r="J35" s="231"/>
      <c r="K35" s="231"/>
      <c r="L35" s="457"/>
      <c r="M35" s="458"/>
      <c r="N35" s="231"/>
      <c r="O35" s="457"/>
      <c r="P35" s="458"/>
      <c r="Q35" s="231"/>
      <c r="R35" s="231"/>
      <c r="S35" s="457"/>
      <c r="T35" s="231"/>
      <c r="U35" s="457"/>
      <c r="V35" s="231"/>
      <c r="W35" s="231"/>
      <c r="X35" s="231"/>
      <c r="Y35" s="231"/>
      <c r="Z35" s="231"/>
      <c r="AA35" s="222">
        <v>4533.7896</v>
      </c>
      <c r="AB35" s="1059"/>
      <c r="AC35" s="319"/>
      <c r="AD35" s="231"/>
      <c r="AE35" s="222">
        <v>4533.7896</v>
      </c>
      <c r="AF35" s="222">
        <v>4533.7896</v>
      </c>
      <c r="AG35" s="229">
        <v>28</v>
      </c>
      <c r="AH35" s="395"/>
    </row>
    <row r="36" spans="1:34" s="368" customFormat="1" ht="9" customHeight="1">
      <c r="A36" s="478" t="s">
        <v>15</v>
      </c>
      <c r="B36" s="480" t="s">
        <v>24</v>
      </c>
      <c r="C36" s="258" t="s">
        <v>14</v>
      </c>
      <c r="D36" s="226">
        <v>29</v>
      </c>
      <c r="E36" s="231"/>
      <c r="F36" s="231"/>
      <c r="G36" s="1059"/>
      <c r="H36" s="319"/>
      <c r="I36" s="231"/>
      <c r="J36" s="231"/>
      <c r="K36" s="231"/>
      <c r="L36" s="457"/>
      <c r="M36" s="458"/>
      <c r="N36" s="231"/>
      <c r="O36" s="457"/>
      <c r="P36" s="458"/>
      <c r="Q36" s="231"/>
      <c r="R36" s="231"/>
      <c r="S36" s="457"/>
      <c r="T36" s="231"/>
      <c r="U36" s="457"/>
      <c r="V36" s="231"/>
      <c r="W36" s="231"/>
      <c r="X36" s="231"/>
      <c r="Y36" s="231"/>
      <c r="Z36" s="231"/>
      <c r="AA36" s="222">
        <v>1895.4648000000002</v>
      </c>
      <c r="AB36" s="1059"/>
      <c r="AC36" s="319"/>
      <c r="AD36" s="231"/>
      <c r="AE36" s="222">
        <v>1895.4648000000002</v>
      </c>
      <c r="AF36" s="222">
        <v>1895.4648000000002</v>
      </c>
      <c r="AG36" s="229">
        <v>29</v>
      </c>
      <c r="AH36" s="395"/>
    </row>
    <row r="37" spans="1:34" s="368" customFormat="1" ht="9" customHeight="1">
      <c r="A37" s="478" t="s">
        <v>25</v>
      </c>
      <c r="B37" s="480" t="s">
        <v>26</v>
      </c>
      <c r="C37" s="253" t="s">
        <v>200</v>
      </c>
      <c r="D37" s="226">
        <v>30</v>
      </c>
      <c r="E37" s="231"/>
      <c r="F37" s="231"/>
      <c r="G37" s="1059"/>
      <c r="H37" s="319"/>
      <c r="I37" s="231"/>
      <c r="J37" s="231"/>
      <c r="K37" s="231"/>
      <c r="L37" s="457"/>
      <c r="M37" s="458"/>
      <c r="N37" s="231"/>
      <c r="O37" s="457"/>
      <c r="P37" s="458"/>
      <c r="Q37" s="485"/>
      <c r="R37" s="485"/>
      <c r="S37" s="457"/>
      <c r="T37" s="231"/>
      <c r="U37" s="457"/>
      <c r="V37" s="231"/>
      <c r="W37" s="231"/>
      <c r="X37" s="231"/>
      <c r="Y37" s="231"/>
      <c r="Z37" s="231"/>
      <c r="AA37" s="231"/>
      <c r="AB37" s="1060">
        <v>4723.0127999999995</v>
      </c>
      <c r="AC37" s="319"/>
      <c r="AD37" s="231"/>
      <c r="AE37" s="222">
        <v>4723.0127999999995</v>
      </c>
      <c r="AF37" s="222">
        <v>4723.0127999999995</v>
      </c>
      <c r="AG37" s="229">
        <v>30</v>
      </c>
      <c r="AH37" s="395"/>
    </row>
    <row r="38" spans="1:34" s="368" customFormat="1" ht="9" customHeight="1">
      <c r="A38" s="478" t="s">
        <v>10</v>
      </c>
      <c r="B38" s="480"/>
      <c r="C38" s="462" t="s">
        <v>18</v>
      </c>
      <c r="D38" s="226">
        <v>33</v>
      </c>
      <c r="E38" s="231"/>
      <c r="F38" s="231"/>
      <c r="G38" s="1059"/>
      <c r="H38" s="318" t="s">
        <v>672</v>
      </c>
      <c r="I38" s="231"/>
      <c r="J38" s="231"/>
      <c r="K38" s="231"/>
      <c r="L38" s="457"/>
      <c r="M38" s="458"/>
      <c r="N38" s="231"/>
      <c r="O38" s="457"/>
      <c r="P38" s="458"/>
      <c r="Q38" s="231"/>
      <c r="R38" s="222">
        <v>80.324</v>
      </c>
      <c r="S38" s="457"/>
      <c r="T38" s="231"/>
      <c r="U38" s="457"/>
      <c r="V38" s="231"/>
      <c r="W38" s="231"/>
      <c r="X38" s="231"/>
      <c r="Y38" s="231"/>
      <c r="Z38" s="231"/>
      <c r="AA38" s="222">
        <v>7.1604</v>
      </c>
      <c r="AB38" s="1060" t="s">
        <v>672</v>
      </c>
      <c r="AC38" s="319"/>
      <c r="AD38" s="231"/>
      <c r="AE38" s="222">
        <v>87.4844</v>
      </c>
      <c r="AF38" s="222">
        <v>87.4844</v>
      </c>
      <c r="AG38" s="229">
        <v>33</v>
      </c>
      <c r="AH38" s="395"/>
    </row>
    <row r="39" spans="1:34" s="368" customFormat="1" ht="9.75" customHeight="1">
      <c r="A39" s="478" t="s">
        <v>12</v>
      </c>
      <c r="B39" s="482"/>
      <c r="C39" s="467" t="s">
        <v>27</v>
      </c>
      <c r="D39" s="234">
        <v>34</v>
      </c>
      <c r="E39" s="265"/>
      <c r="F39" s="238" t="s">
        <v>672</v>
      </c>
      <c r="G39" s="1066"/>
      <c r="H39" s="320" t="s">
        <v>672</v>
      </c>
      <c r="I39" s="265"/>
      <c r="J39" s="238" t="s">
        <v>672</v>
      </c>
      <c r="K39" s="238" t="s">
        <v>672</v>
      </c>
      <c r="L39" s="484"/>
      <c r="M39" s="486"/>
      <c r="N39" s="265"/>
      <c r="O39" s="484"/>
      <c r="P39" s="486"/>
      <c r="Q39" s="265"/>
      <c r="R39" s="238">
        <v>80.324</v>
      </c>
      <c r="S39" s="484"/>
      <c r="T39" s="265"/>
      <c r="U39" s="484"/>
      <c r="V39" s="265"/>
      <c r="W39" s="265"/>
      <c r="X39" s="265"/>
      <c r="Y39" s="265"/>
      <c r="Z39" s="265"/>
      <c r="AA39" s="238">
        <v>17158.122000000003</v>
      </c>
      <c r="AB39" s="1061">
        <v>14860.9476</v>
      </c>
      <c r="AC39" s="1024"/>
      <c r="AD39" s="265"/>
      <c r="AE39" s="238">
        <v>32099.393600000003</v>
      </c>
      <c r="AF39" s="238">
        <v>32099.393600000003</v>
      </c>
      <c r="AG39" s="239">
        <v>34</v>
      </c>
      <c r="AH39" s="395"/>
    </row>
    <row r="40" spans="1:34" s="368" customFormat="1" ht="9" customHeight="1">
      <c r="A40" s="478" t="s">
        <v>28</v>
      </c>
      <c r="B40" s="480" t="s">
        <v>573</v>
      </c>
      <c r="C40" s="462" t="s">
        <v>30</v>
      </c>
      <c r="D40" s="226">
        <v>36</v>
      </c>
      <c r="E40" s="231"/>
      <c r="F40" s="231"/>
      <c r="G40" s="1059"/>
      <c r="H40" s="319"/>
      <c r="I40" s="481" t="s">
        <v>672</v>
      </c>
      <c r="J40" s="222" t="s">
        <v>672</v>
      </c>
      <c r="K40" s="222" t="s">
        <v>672</v>
      </c>
      <c r="L40" s="457"/>
      <c r="M40" s="458"/>
      <c r="N40" s="231"/>
      <c r="O40" s="457"/>
      <c r="P40" s="458"/>
      <c r="Q40" s="231"/>
      <c r="R40" s="231"/>
      <c r="S40" s="457"/>
      <c r="T40" s="231"/>
      <c r="U40" s="457"/>
      <c r="V40" s="231"/>
      <c r="W40" s="231"/>
      <c r="X40" s="231"/>
      <c r="Y40" s="231"/>
      <c r="Z40" s="231"/>
      <c r="AA40" s="222" t="s">
        <v>672</v>
      </c>
      <c r="AB40" s="1060" t="s">
        <v>672</v>
      </c>
      <c r="AC40" s="319"/>
      <c r="AD40" s="222" t="s">
        <v>672</v>
      </c>
      <c r="AE40" s="222" t="s">
        <v>672</v>
      </c>
      <c r="AF40" s="222" t="s">
        <v>672</v>
      </c>
      <c r="AG40" s="229">
        <v>36</v>
      </c>
      <c r="AH40" s="395"/>
    </row>
    <row r="41" spans="1:34" s="368" customFormat="1" ht="9" customHeight="1">
      <c r="A41" s="478" t="s">
        <v>31</v>
      </c>
      <c r="B41" s="480" t="s">
        <v>32</v>
      </c>
      <c r="C41" s="462" t="s">
        <v>33</v>
      </c>
      <c r="D41" s="226">
        <v>37</v>
      </c>
      <c r="E41" s="231"/>
      <c r="F41" s="231"/>
      <c r="G41" s="1059"/>
      <c r="H41" s="319"/>
      <c r="I41" s="231"/>
      <c r="J41" s="231"/>
      <c r="K41" s="231"/>
      <c r="L41" s="457"/>
      <c r="M41" s="458"/>
      <c r="N41" s="231"/>
      <c r="O41" s="457"/>
      <c r="P41" s="458"/>
      <c r="Q41" s="231"/>
      <c r="R41" s="231"/>
      <c r="S41" s="457"/>
      <c r="T41" s="231"/>
      <c r="U41" s="457"/>
      <c r="V41" s="222" t="s">
        <v>672</v>
      </c>
      <c r="W41" s="231"/>
      <c r="X41" s="231"/>
      <c r="Y41" s="231"/>
      <c r="Z41" s="231"/>
      <c r="AA41" s="222">
        <v>474.45480000000003</v>
      </c>
      <c r="AB41" s="1060">
        <v>125.334</v>
      </c>
      <c r="AC41" s="319"/>
      <c r="AD41" s="222" t="s">
        <v>672</v>
      </c>
      <c r="AE41" s="222">
        <v>599.7888</v>
      </c>
      <c r="AF41" s="222">
        <v>599.7888</v>
      </c>
      <c r="AG41" s="229">
        <v>37</v>
      </c>
      <c r="AH41" s="395"/>
    </row>
    <row r="42" spans="1:34" s="368" customFormat="1" ht="9" customHeight="1">
      <c r="A42" s="478" t="s">
        <v>23</v>
      </c>
      <c r="B42" s="480" t="s">
        <v>34</v>
      </c>
      <c r="C42" s="462" t="s">
        <v>35</v>
      </c>
      <c r="D42" s="226">
        <v>38</v>
      </c>
      <c r="E42" s="231"/>
      <c r="F42" s="231"/>
      <c r="G42" s="1059"/>
      <c r="H42" s="319"/>
      <c r="I42" s="231"/>
      <c r="J42" s="231"/>
      <c r="K42" s="231"/>
      <c r="L42" s="457"/>
      <c r="M42" s="458"/>
      <c r="N42" s="231"/>
      <c r="O42" s="457"/>
      <c r="P42" s="458"/>
      <c r="Q42" s="231"/>
      <c r="R42" s="231"/>
      <c r="S42" s="457"/>
      <c r="T42" s="231"/>
      <c r="U42" s="459">
        <v>3.1418640000000004</v>
      </c>
      <c r="V42" s="231"/>
      <c r="W42" s="231"/>
      <c r="X42" s="231"/>
      <c r="Y42" s="231"/>
      <c r="Z42" s="231"/>
      <c r="AA42" s="222" t="s">
        <v>672</v>
      </c>
      <c r="AB42" s="1059"/>
      <c r="AC42" s="319"/>
      <c r="AD42" s="222">
        <v>3.1418640000000004</v>
      </c>
      <c r="AE42" s="222" t="s">
        <v>672</v>
      </c>
      <c r="AF42" s="222">
        <v>3.3863976000000005</v>
      </c>
      <c r="AG42" s="229">
        <v>38</v>
      </c>
      <c r="AH42" s="395"/>
    </row>
    <row r="43" spans="1:34" s="368" customFormat="1" ht="9" customHeight="1">
      <c r="A43" s="478"/>
      <c r="B43" s="480" t="s">
        <v>1</v>
      </c>
      <c r="C43" s="462" t="s">
        <v>18</v>
      </c>
      <c r="D43" s="226">
        <v>40</v>
      </c>
      <c r="E43" s="231"/>
      <c r="F43" s="231"/>
      <c r="G43" s="1059"/>
      <c r="H43" s="319"/>
      <c r="I43" s="231"/>
      <c r="J43" s="231"/>
      <c r="K43" s="231"/>
      <c r="L43" s="457"/>
      <c r="M43" s="458"/>
      <c r="N43" s="231"/>
      <c r="O43" s="457"/>
      <c r="P43" s="463" t="s">
        <v>672</v>
      </c>
      <c r="Q43" s="222" t="s">
        <v>672</v>
      </c>
      <c r="R43" s="231"/>
      <c r="S43" s="457"/>
      <c r="T43" s="231"/>
      <c r="U43" s="459" t="s">
        <v>672</v>
      </c>
      <c r="V43" s="231"/>
      <c r="W43" s="231"/>
      <c r="X43" s="222">
        <v>9.251914499372647</v>
      </c>
      <c r="Y43" s="231"/>
      <c r="Z43" s="231"/>
      <c r="AA43" s="222">
        <v>12.8916</v>
      </c>
      <c r="AB43" s="1059"/>
      <c r="AC43" s="319"/>
      <c r="AD43" s="222">
        <v>9.251914499372647</v>
      </c>
      <c r="AE43" s="222">
        <v>12.8916</v>
      </c>
      <c r="AF43" s="222">
        <v>22.14351449937265</v>
      </c>
      <c r="AG43" s="229">
        <v>40</v>
      </c>
      <c r="AH43" s="395"/>
    </row>
    <row r="44" spans="1:34" s="368" customFormat="1" ht="9.75" customHeight="1">
      <c r="A44" s="478"/>
      <c r="B44" s="480" t="s">
        <v>36</v>
      </c>
      <c r="C44" s="467" t="s">
        <v>37</v>
      </c>
      <c r="D44" s="234">
        <v>41</v>
      </c>
      <c r="E44" s="265"/>
      <c r="F44" s="265"/>
      <c r="G44" s="1066"/>
      <c r="H44" s="1024"/>
      <c r="I44" s="238" t="s">
        <v>672</v>
      </c>
      <c r="J44" s="238" t="s">
        <v>672</v>
      </c>
      <c r="K44" s="238" t="s">
        <v>672</v>
      </c>
      <c r="L44" s="484"/>
      <c r="M44" s="486"/>
      <c r="N44" s="265"/>
      <c r="O44" s="484"/>
      <c r="P44" s="469" t="s">
        <v>672</v>
      </c>
      <c r="Q44" s="238" t="s">
        <v>672</v>
      </c>
      <c r="R44" s="265"/>
      <c r="S44" s="484"/>
      <c r="T44" s="265"/>
      <c r="U44" s="468">
        <v>3.1418640000000004</v>
      </c>
      <c r="V44" s="238" t="s">
        <v>672</v>
      </c>
      <c r="W44" s="265"/>
      <c r="X44" s="238">
        <v>9.251914499372647</v>
      </c>
      <c r="Y44" s="265"/>
      <c r="Z44" s="265"/>
      <c r="AA44" s="238">
        <v>487.5909336</v>
      </c>
      <c r="AB44" s="1061">
        <v>125.334</v>
      </c>
      <c r="AC44" s="1024"/>
      <c r="AD44" s="238">
        <v>12.393778499372647</v>
      </c>
      <c r="AE44" s="238">
        <v>612.9249336</v>
      </c>
      <c r="AF44" s="238">
        <v>625.3187120993726</v>
      </c>
      <c r="AG44" s="239">
        <v>41</v>
      </c>
      <c r="AH44" s="395"/>
    </row>
    <row r="45" spans="1:34" s="368" customFormat="1" ht="9" customHeight="1">
      <c r="A45" s="488"/>
      <c r="B45" s="455"/>
      <c r="C45" s="462" t="s">
        <v>38</v>
      </c>
      <c r="D45" s="226">
        <v>42</v>
      </c>
      <c r="E45" s="265"/>
      <c r="F45" s="265"/>
      <c r="G45" s="1066"/>
      <c r="H45" s="1024"/>
      <c r="I45" s="265"/>
      <c r="J45" s="265"/>
      <c r="K45" s="265"/>
      <c r="L45" s="484"/>
      <c r="M45" s="486"/>
      <c r="N45" s="265"/>
      <c r="O45" s="484"/>
      <c r="P45" s="486"/>
      <c r="Q45" s="265"/>
      <c r="R45" s="265"/>
      <c r="S45" s="484"/>
      <c r="T45" s="238" t="s">
        <v>672</v>
      </c>
      <c r="U45" s="468">
        <v>59.85092240000001</v>
      </c>
      <c r="V45" s="265"/>
      <c r="W45" s="265"/>
      <c r="X45" s="492">
        <v>11.761447708908404</v>
      </c>
      <c r="Y45" s="265"/>
      <c r="Z45" s="265"/>
      <c r="AA45" s="238">
        <v>1106.7948</v>
      </c>
      <c r="AB45" s="1061">
        <v>2298.4272</v>
      </c>
      <c r="AC45" s="1024"/>
      <c r="AD45" s="238">
        <v>71.61237010890841</v>
      </c>
      <c r="AE45" s="238">
        <v>3405.2219999999998</v>
      </c>
      <c r="AF45" s="238">
        <v>3476.834370108908</v>
      </c>
      <c r="AG45" s="229">
        <v>42</v>
      </c>
      <c r="AH45" s="395"/>
    </row>
    <row r="46" spans="1:34" s="368" customFormat="1" ht="9.75" customHeight="1">
      <c r="A46" s="489"/>
      <c r="B46" s="461"/>
      <c r="C46" s="490" t="s">
        <v>39</v>
      </c>
      <c r="D46" s="270">
        <v>43</v>
      </c>
      <c r="E46" s="238">
        <v>21.66745875</v>
      </c>
      <c r="F46" s="238">
        <v>6.217398</v>
      </c>
      <c r="G46" s="1061">
        <v>915.91185</v>
      </c>
      <c r="H46" s="320">
        <v>10.515960000000002</v>
      </c>
      <c r="I46" s="238">
        <v>5.1434239999999996</v>
      </c>
      <c r="J46" s="238">
        <v>1120.834</v>
      </c>
      <c r="K46" s="238">
        <v>2420.297317</v>
      </c>
      <c r="L46" s="468" t="s">
        <v>672</v>
      </c>
      <c r="M46" s="469">
        <v>27345.004</v>
      </c>
      <c r="N46" s="238">
        <v>32305.877040000003</v>
      </c>
      <c r="O46" s="468">
        <v>1118</v>
      </c>
      <c r="P46" s="469">
        <v>23258.072901</v>
      </c>
      <c r="Q46" s="238">
        <v>938.1187999999999</v>
      </c>
      <c r="R46" s="238">
        <v>4578.468</v>
      </c>
      <c r="S46" s="468">
        <v>3080.88</v>
      </c>
      <c r="T46" s="238" t="s">
        <v>672</v>
      </c>
      <c r="U46" s="468">
        <v>54820.54978572002</v>
      </c>
      <c r="V46" s="491"/>
      <c r="W46" s="491"/>
      <c r="X46" s="492" t="s">
        <v>672</v>
      </c>
      <c r="Y46" s="238">
        <v>10381.706000000002</v>
      </c>
      <c r="Z46" s="238" t="s">
        <v>672</v>
      </c>
      <c r="AA46" s="238">
        <v>45198.05040000001</v>
      </c>
      <c r="AB46" s="1061">
        <v>12800.8116</v>
      </c>
      <c r="AC46" s="320">
        <v>863.6906</v>
      </c>
      <c r="AD46" s="238">
        <v>65229.0665784123</v>
      </c>
      <c r="AE46" s="238">
        <v>155960.749866</v>
      </c>
      <c r="AF46" s="238">
        <v>221189.81644441228</v>
      </c>
      <c r="AG46" s="272">
        <v>43</v>
      </c>
      <c r="AH46" s="395"/>
    </row>
    <row r="47" spans="1:34" s="368" customFormat="1" ht="9" customHeight="1">
      <c r="A47" s="489"/>
      <c r="B47" s="461"/>
      <c r="C47" s="494" t="s">
        <v>40</v>
      </c>
      <c r="D47" s="226">
        <v>44</v>
      </c>
      <c r="E47" s="280"/>
      <c r="F47" s="280"/>
      <c r="G47" s="1067" t="s">
        <v>672</v>
      </c>
      <c r="H47" s="1027" t="s">
        <v>672</v>
      </c>
      <c r="I47" s="496" t="s">
        <v>672</v>
      </c>
      <c r="J47" s="280"/>
      <c r="K47" s="496">
        <v>75.716985</v>
      </c>
      <c r="L47" s="497"/>
      <c r="M47" s="498"/>
      <c r="N47" s="280"/>
      <c r="O47" s="497"/>
      <c r="P47" s="499" t="s">
        <v>672</v>
      </c>
      <c r="Q47" s="496" t="s">
        <v>672</v>
      </c>
      <c r="R47" s="496">
        <v>4578.468</v>
      </c>
      <c r="S47" s="495" t="s">
        <v>672</v>
      </c>
      <c r="T47" s="280"/>
      <c r="U47" s="495" t="s">
        <v>672</v>
      </c>
      <c r="V47" s="280"/>
      <c r="W47" s="280"/>
      <c r="X47" s="280"/>
      <c r="Y47" s="280"/>
      <c r="Z47" s="280"/>
      <c r="AA47" s="280"/>
      <c r="AB47" s="1068"/>
      <c r="AC47" s="1029"/>
      <c r="AD47" s="496" t="s">
        <v>672</v>
      </c>
      <c r="AE47" s="496">
        <v>4654.184985</v>
      </c>
      <c r="AF47" s="496">
        <v>4654.184985</v>
      </c>
      <c r="AG47" s="229">
        <v>44</v>
      </c>
      <c r="AH47" s="395"/>
    </row>
    <row r="48" spans="1:34" s="368" customFormat="1" ht="9" customHeight="1" thickBot="1">
      <c r="A48" s="500"/>
      <c r="B48" s="501"/>
      <c r="C48" s="502" t="s">
        <v>41</v>
      </c>
      <c r="D48" s="284">
        <v>45</v>
      </c>
      <c r="E48" s="222" t="s">
        <v>672</v>
      </c>
      <c r="F48" s="222" t="s">
        <v>672</v>
      </c>
      <c r="G48" s="1060" t="s">
        <v>672</v>
      </c>
      <c r="H48" s="318" t="s">
        <v>672</v>
      </c>
      <c r="I48" s="222" t="s">
        <v>672</v>
      </c>
      <c r="J48" s="222" t="s">
        <v>672</v>
      </c>
      <c r="K48" s="222" t="s">
        <v>672</v>
      </c>
      <c r="L48" s="457"/>
      <c r="M48" s="231"/>
      <c r="N48" s="231"/>
      <c r="O48" s="457"/>
      <c r="P48" s="458"/>
      <c r="Q48" s="231"/>
      <c r="R48" s="231"/>
      <c r="S48" s="457"/>
      <c r="T48" s="222" t="s">
        <v>672</v>
      </c>
      <c r="U48" s="459" t="s">
        <v>672</v>
      </c>
      <c r="V48" s="231"/>
      <c r="W48" s="240"/>
      <c r="X48" s="231"/>
      <c r="Y48" s="240"/>
      <c r="Z48" s="231"/>
      <c r="AA48" s="222" t="s">
        <v>672</v>
      </c>
      <c r="AB48" s="1060" t="s">
        <v>672</v>
      </c>
      <c r="AC48" s="319"/>
      <c r="AD48" s="222" t="s">
        <v>672</v>
      </c>
      <c r="AE48" s="222" t="s">
        <v>672</v>
      </c>
      <c r="AF48" s="222" t="s">
        <v>672</v>
      </c>
      <c r="AG48" s="285">
        <v>45</v>
      </c>
      <c r="AH48" s="395"/>
    </row>
    <row r="49" spans="1:34" s="477" customFormat="1" ht="9.75" customHeight="1" thickBot="1">
      <c r="A49" s="504"/>
      <c r="B49" s="505"/>
      <c r="C49" s="506" t="s">
        <v>42</v>
      </c>
      <c r="D49" s="244">
        <v>46</v>
      </c>
      <c r="E49" s="248">
        <v>21.66745875</v>
      </c>
      <c r="F49" s="248">
        <v>6.217398</v>
      </c>
      <c r="G49" s="1062">
        <v>915.91185</v>
      </c>
      <c r="H49" s="1069">
        <v>10.515960000000002</v>
      </c>
      <c r="I49" s="248">
        <v>5.1434239999999996</v>
      </c>
      <c r="J49" s="248">
        <v>1120.834</v>
      </c>
      <c r="K49" s="248">
        <v>2344.580332</v>
      </c>
      <c r="L49" s="474" t="s">
        <v>672</v>
      </c>
      <c r="M49" s="475">
        <v>27345.004</v>
      </c>
      <c r="N49" s="248">
        <v>32305.877040000003</v>
      </c>
      <c r="O49" s="474">
        <v>1118</v>
      </c>
      <c r="P49" s="475">
        <v>23258.072901</v>
      </c>
      <c r="Q49" s="248">
        <v>938.1187999999999</v>
      </c>
      <c r="R49" s="507"/>
      <c r="S49" s="474">
        <v>3080.88</v>
      </c>
      <c r="T49" s="248" t="s">
        <v>672</v>
      </c>
      <c r="U49" s="474">
        <v>54820.54978572002</v>
      </c>
      <c r="V49" s="507"/>
      <c r="W49" s="507"/>
      <c r="X49" s="508"/>
      <c r="Y49" s="248">
        <v>10381.706000000002</v>
      </c>
      <c r="Z49" s="248" t="s">
        <v>672</v>
      </c>
      <c r="AA49" s="248">
        <v>45198.05040000001</v>
      </c>
      <c r="AB49" s="1062">
        <v>12800.811700000002</v>
      </c>
      <c r="AC49" s="1021">
        <v>863.6906</v>
      </c>
      <c r="AD49" s="248">
        <v>65229.0665784123</v>
      </c>
      <c r="AE49" s="248">
        <v>151306.564981</v>
      </c>
      <c r="AF49" s="248">
        <v>216535.6315594123</v>
      </c>
      <c r="AG49" s="249">
        <v>46</v>
      </c>
      <c r="AH49" s="395"/>
    </row>
    <row r="50" spans="1:34" s="368" customFormat="1" ht="9" customHeight="1">
      <c r="A50" s="381"/>
      <c r="C50" s="509" t="s">
        <v>43</v>
      </c>
      <c r="D50" s="226">
        <v>47</v>
      </c>
      <c r="E50" s="222" t="s">
        <v>672</v>
      </c>
      <c r="F50" s="231"/>
      <c r="G50" s="1060" t="s">
        <v>672</v>
      </c>
      <c r="H50" s="1031" t="s">
        <v>672</v>
      </c>
      <c r="I50" s="222" t="s">
        <v>672</v>
      </c>
      <c r="J50" s="222" t="s">
        <v>672</v>
      </c>
      <c r="K50" s="222">
        <v>28.908099999999997</v>
      </c>
      <c r="L50" s="459" t="s">
        <v>672</v>
      </c>
      <c r="M50" s="1070"/>
      <c r="N50" s="1071">
        <v>25.51824</v>
      </c>
      <c r="O50" s="457"/>
      <c r="P50" s="463">
        <v>136.85340000000002</v>
      </c>
      <c r="Q50" s="222" t="s">
        <v>672</v>
      </c>
      <c r="R50" s="231"/>
      <c r="S50" s="459" t="s">
        <v>672</v>
      </c>
      <c r="T50" s="222" t="s">
        <v>672</v>
      </c>
      <c r="U50" s="459">
        <v>29.393</v>
      </c>
      <c r="V50" s="231"/>
      <c r="W50" s="231"/>
      <c r="X50" s="231"/>
      <c r="Y50" s="1034" t="s">
        <v>672</v>
      </c>
      <c r="Z50" s="231"/>
      <c r="AA50" s="222">
        <v>178.398</v>
      </c>
      <c r="AB50" s="1072" t="s">
        <v>672</v>
      </c>
      <c r="AC50" s="1035" t="s">
        <v>672</v>
      </c>
      <c r="AD50" s="1034">
        <v>29.393</v>
      </c>
      <c r="AE50" s="1034">
        <v>370.12724</v>
      </c>
      <c r="AF50" s="1034">
        <v>399.52023999999994</v>
      </c>
      <c r="AG50" s="229">
        <v>47</v>
      </c>
      <c r="AH50" s="395"/>
    </row>
    <row r="51" spans="1:34" s="368" customFormat="1" ht="9" customHeight="1">
      <c r="A51" s="381"/>
      <c r="C51" s="256" t="s">
        <v>62</v>
      </c>
      <c r="D51" s="293" t="s">
        <v>122</v>
      </c>
      <c r="E51" s="217" t="s">
        <v>672</v>
      </c>
      <c r="F51" s="231"/>
      <c r="G51" s="1017" t="s">
        <v>672</v>
      </c>
      <c r="H51" s="1035" t="s">
        <v>672</v>
      </c>
      <c r="I51" s="217">
        <v>0.59488</v>
      </c>
      <c r="J51" s="217" t="s">
        <v>672</v>
      </c>
      <c r="K51" s="217" t="s">
        <v>672</v>
      </c>
      <c r="L51" s="221" t="s">
        <v>672</v>
      </c>
      <c r="M51" s="1059"/>
      <c r="N51" s="1037">
        <v>3.47976</v>
      </c>
      <c r="O51" s="457"/>
      <c r="P51" s="227">
        <v>335.6594</v>
      </c>
      <c r="Q51" s="217" t="s">
        <v>672</v>
      </c>
      <c r="R51" s="231"/>
      <c r="S51" s="221">
        <v>20.5438</v>
      </c>
      <c r="T51" s="217" t="s">
        <v>672</v>
      </c>
      <c r="U51" s="221">
        <v>1891.258</v>
      </c>
      <c r="V51" s="231"/>
      <c r="W51" s="231"/>
      <c r="X51" s="231"/>
      <c r="Y51" s="1034">
        <v>0.579</v>
      </c>
      <c r="Z51" s="231"/>
      <c r="AA51" s="222">
        <v>1180.4796</v>
      </c>
      <c r="AB51" s="1072">
        <v>186.95639999999997</v>
      </c>
      <c r="AC51" s="1035" t="s">
        <v>672</v>
      </c>
      <c r="AD51" s="1036">
        <v>1892.43188</v>
      </c>
      <c r="AE51" s="1036">
        <v>1727.11896</v>
      </c>
      <c r="AF51" s="1036">
        <v>3619.5508400000003</v>
      </c>
      <c r="AG51" s="1038" t="s">
        <v>122</v>
      </c>
      <c r="AH51" s="395"/>
    </row>
    <row r="52" spans="1:34" s="368" customFormat="1" ht="9" customHeight="1">
      <c r="A52" s="381"/>
      <c r="C52" s="256" t="s">
        <v>63</v>
      </c>
      <c r="D52" s="226" t="s">
        <v>123</v>
      </c>
      <c r="E52" s="217" t="s">
        <v>672</v>
      </c>
      <c r="F52" s="231"/>
      <c r="G52" s="1017" t="s">
        <v>672</v>
      </c>
      <c r="H52" s="1035" t="s">
        <v>672</v>
      </c>
      <c r="I52" s="217" t="s">
        <v>672</v>
      </c>
      <c r="J52" s="217" t="s">
        <v>672</v>
      </c>
      <c r="K52" s="217" t="s">
        <v>672</v>
      </c>
      <c r="L52" s="221" t="s">
        <v>672</v>
      </c>
      <c r="M52" s="1059"/>
      <c r="N52" s="1037" t="s">
        <v>672</v>
      </c>
      <c r="O52" s="457"/>
      <c r="P52" s="227">
        <v>27.9574</v>
      </c>
      <c r="Q52" s="217" t="s">
        <v>672</v>
      </c>
      <c r="R52" s="231"/>
      <c r="S52" s="221">
        <v>0.7175</v>
      </c>
      <c r="T52" s="217" t="s">
        <v>672</v>
      </c>
      <c r="U52" s="221">
        <v>267.762</v>
      </c>
      <c r="V52" s="231"/>
      <c r="W52" s="231"/>
      <c r="X52" s="231"/>
      <c r="Y52" s="1034" t="s">
        <v>672</v>
      </c>
      <c r="Z52" s="231"/>
      <c r="AA52" s="222">
        <v>355.7196</v>
      </c>
      <c r="AB52" s="1072">
        <v>41.4344</v>
      </c>
      <c r="AC52" s="1035" t="s">
        <v>672</v>
      </c>
      <c r="AD52" s="1036">
        <v>267.762</v>
      </c>
      <c r="AE52" s="1036">
        <v>426.7299</v>
      </c>
      <c r="AF52" s="1036">
        <v>694.4918999999999</v>
      </c>
      <c r="AG52" s="229" t="s">
        <v>123</v>
      </c>
      <c r="AH52" s="395"/>
    </row>
    <row r="53" spans="1:34" s="368" customFormat="1" ht="9" customHeight="1">
      <c r="A53" s="381"/>
      <c r="C53" s="256" t="s">
        <v>64</v>
      </c>
      <c r="D53" s="226" t="s">
        <v>124</v>
      </c>
      <c r="E53" s="217" t="s">
        <v>672</v>
      </c>
      <c r="F53" s="231"/>
      <c r="G53" s="1017" t="s">
        <v>672</v>
      </c>
      <c r="H53" s="1035" t="s">
        <v>672</v>
      </c>
      <c r="I53" s="217" t="s">
        <v>672</v>
      </c>
      <c r="J53" s="217" t="s">
        <v>672</v>
      </c>
      <c r="K53" s="217" t="s">
        <v>672</v>
      </c>
      <c r="L53" s="221" t="s">
        <v>672</v>
      </c>
      <c r="M53" s="1059"/>
      <c r="N53" s="1037">
        <v>6.444</v>
      </c>
      <c r="O53" s="457"/>
      <c r="P53" s="227">
        <v>170.2023</v>
      </c>
      <c r="Q53" s="217">
        <v>67.396</v>
      </c>
      <c r="R53" s="231"/>
      <c r="S53" s="221">
        <v>7.4202</v>
      </c>
      <c r="T53" s="217" t="s">
        <v>672</v>
      </c>
      <c r="U53" s="221">
        <v>2014.835</v>
      </c>
      <c r="V53" s="231"/>
      <c r="W53" s="231"/>
      <c r="X53" s="231"/>
      <c r="Y53" s="1034">
        <v>7306.648</v>
      </c>
      <c r="Z53" s="231"/>
      <c r="AA53" s="222">
        <v>2157.1848</v>
      </c>
      <c r="AB53" s="1072">
        <v>4.24</v>
      </c>
      <c r="AC53" s="1035" t="s">
        <v>672</v>
      </c>
      <c r="AD53" s="1036">
        <v>9321.483</v>
      </c>
      <c r="AE53" s="1036">
        <v>2413.3031</v>
      </c>
      <c r="AF53" s="1036">
        <v>11734.786100000001</v>
      </c>
      <c r="AG53" s="229" t="s">
        <v>124</v>
      </c>
      <c r="AH53" s="395"/>
    </row>
    <row r="54" spans="1:34" s="368" customFormat="1" ht="9" customHeight="1">
      <c r="A54" s="381"/>
      <c r="C54" s="256" t="s">
        <v>65</v>
      </c>
      <c r="D54" s="293" t="s">
        <v>125</v>
      </c>
      <c r="E54" s="217" t="s">
        <v>672</v>
      </c>
      <c r="F54" s="231"/>
      <c r="G54" s="1017" t="s">
        <v>672</v>
      </c>
      <c r="H54" s="1035" t="s">
        <v>672</v>
      </c>
      <c r="I54" s="217" t="s">
        <v>672</v>
      </c>
      <c r="J54" s="217" t="s">
        <v>672</v>
      </c>
      <c r="K54" s="217" t="s">
        <v>672</v>
      </c>
      <c r="L54" s="217" t="s">
        <v>672</v>
      </c>
      <c r="M54" s="1070"/>
      <c r="N54" s="1037" t="s">
        <v>672</v>
      </c>
      <c r="O54" s="457"/>
      <c r="P54" s="227">
        <v>74.2391</v>
      </c>
      <c r="Q54" s="217">
        <v>255.41119999999998</v>
      </c>
      <c r="R54" s="231"/>
      <c r="S54" s="221" t="s">
        <v>672</v>
      </c>
      <c r="T54" s="217" t="s">
        <v>672</v>
      </c>
      <c r="U54" s="221">
        <v>2185.593</v>
      </c>
      <c r="V54" s="231"/>
      <c r="W54" s="231"/>
      <c r="X54" s="231"/>
      <c r="Y54" s="1034" t="s">
        <v>672</v>
      </c>
      <c r="Z54" s="231"/>
      <c r="AA54" s="222">
        <v>1165.9392</v>
      </c>
      <c r="AB54" s="1072">
        <v>220.6021</v>
      </c>
      <c r="AC54" s="1035" t="s">
        <v>672</v>
      </c>
      <c r="AD54" s="1036">
        <v>2185.593</v>
      </c>
      <c r="AE54" s="1036">
        <v>1717.03928</v>
      </c>
      <c r="AF54" s="1036">
        <v>3902.63228</v>
      </c>
      <c r="AG54" s="1038" t="s">
        <v>125</v>
      </c>
      <c r="AH54" s="395"/>
    </row>
    <row r="55" spans="1:34" s="368" customFormat="1" ht="9" customHeight="1">
      <c r="A55" s="381"/>
      <c r="C55" s="256" t="s">
        <v>66</v>
      </c>
      <c r="D55" s="226">
        <v>58</v>
      </c>
      <c r="E55" s="222" t="s">
        <v>672</v>
      </c>
      <c r="F55" s="231"/>
      <c r="G55" s="1060" t="s">
        <v>672</v>
      </c>
      <c r="H55" s="1035" t="s">
        <v>672</v>
      </c>
      <c r="I55" s="222" t="s">
        <v>672</v>
      </c>
      <c r="J55" s="222" t="s">
        <v>672</v>
      </c>
      <c r="K55" s="222" t="s">
        <v>672</v>
      </c>
      <c r="L55" s="459" t="s">
        <v>672</v>
      </c>
      <c r="M55" s="1070"/>
      <c r="N55" s="1073">
        <v>3.39384</v>
      </c>
      <c r="O55" s="457"/>
      <c r="P55" s="463">
        <v>149.8741</v>
      </c>
      <c r="Q55" s="222" t="s">
        <v>672</v>
      </c>
      <c r="R55" s="231"/>
      <c r="S55" s="459">
        <v>16.1131</v>
      </c>
      <c r="T55" s="222" t="s">
        <v>672</v>
      </c>
      <c r="U55" s="459">
        <v>637.269</v>
      </c>
      <c r="V55" s="231"/>
      <c r="W55" s="231"/>
      <c r="X55" s="231"/>
      <c r="Y55" s="1034">
        <v>5.129</v>
      </c>
      <c r="Z55" s="231"/>
      <c r="AA55" s="222">
        <v>1848.9492</v>
      </c>
      <c r="AB55" s="1072">
        <v>254.5391</v>
      </c>
      <c r="AC55" s="1035" t="s">
        <v>672</v>
      </c>
      <c r="AD55" s="1034">
        <v>642.398</v>
      </c>
      <c r="AE55" s="1034">
        <v>2272.86934</v>
      </c>
      <c r="AF55" s="1034">
        <v>2915.2673400000003</v>
      </c>
      <c r="AG55" s="229">
        <v>58</v>
      </c>
      <c r="AH55" s="395"/>
    </row>
    <row r="56" spans="1:34" s="368" customFormat="1" ht="9" customHeight="1">
      <c r="A56" s="381"/>
      <c r="C56" s="256" t="s">
        <v>67</v>
      </c>
      <c r="D56" s="294"/>
      <c r="E56" s="231"/>
      <c r="F56" s="231"/>
      <c r="G56" s="1059"/>
      <c r="H56" s="319"/>
      <c r="I56" s="231"/>
      <c r="J56" s="231"/>
      <c r="K56" s="231"/>
      <c r="L56" s="457"/>
      <c r="M56" s="1070"/>
      <c r="N56" s="240"/>
      <c r="O56" s="457"/>
      <c r="P56" s="458"/>
      <c r="Q56" s="231"/>
      <c r="R56" s="231"/>
      <c r="S56" s="457"/>
      <c r="T56" s="231"/>
      <c r="U56" s="457"/>
      <c r="V56" s="231"/>
      <c r="W56" s="231"/>
      <c r="X56" s="231"/>
      <c r="Y56" s="1039"/>
      <c r="Z56" s="231"/>
      <c r="AA56" s="231"/>
      <c r="AB56" s="1074"/>
      <c r="AC56" s="319"/>
      <c r="AD56" s="1039"/>
      <c r="AE56" s="1039"/>
      <c r="AF56" s="1039"/>
      <c r="AG56" s="295"/>
      <c r="AH56" s="395"/>
    </row>
    <row r="57" spans="1:34" s="368" customFormat="1" ht="9" customHeight="1">
      <c r="A57" s="381"/>
      <c r="C57" s="256" t="s">
        <v>68</v>
      </c>
      <c r="D57" s="293" t="s">
        <v>126</v>
      </c>
      <c r="E57" s="217" t="s">
        <v>672</v>
      </c>
      <c r="F57" s="231"/>
      <c r="G57" s="1017">
        <v>757.1335499999999</v>
      </c>
      <c r="H57" s="1035" t="s">
        <v>672</v>
      </c>
      <c r="I57" s="217" t="s">
        <v>672</v>
      </c>
      <c r="J57" s="217" t="s">
        <v>672</v>
      </c>
      <c r="K57" s="217">
        <v>2314.538145</v>
      </c>
      <c r="L57" s="217" t="s">
        <v>672</v>
      </c>
      <c r="M57" s="1070"/>
      <c r="N57" s="1037" t="s">
        <v>672</v>
      </c>
      <c r="O57" s="457"/>
      <c r="P57" s="227">
        <v>243.4222</v>
      </c>
      <c r="Q57" s="217">
        <v>615.0768999999999</v>
      </c>
      <c r="R57" s="231"/>
      <c r="S57" s="221">
        <v>13.6282</v>
      </c>
      <c r="T57" s="217" t="s">
        <v>672</v>
      </c>
      <c r="U57" s="221">
        <v>5142.8</v>
      </c>
      <c r="V57" s="231"/>
      <c r="W57" s="231"/>
      <c r="X57" s="231"/>
      <c r="Y57" s="1034">
        <v>323.886</v>
      </c>
      <c r="Z57" s="231"/>
      <c r="AA57" s="222">
        <v>2288.9448</v>
      </c>
      <c r="AB57" s="1072">
        <v>105.6841</v>
      </c>
      <c r="AC57" s="1035">
        <v>862.095</v>
      </c>
      <c r="AD57" s="1036">
        <v>5466.686</v>
      </c>
      <c r="AE57" s="1036">
        <v>7200.737695000001</v>
      </c>
      <c r="AF57" s="1036">
        <v>12667.423695000001</v>
      </c>
      <c r="AG57" s="1038" t="s">
        <v>126</v>
      </c>
      <c r="AH57" s="395"/>
    </row>
    <row r="58" spans="1:34" s="368" customFormat="1" ht="9" customHeight="1">
      <c r="A58" s="381"/>
      <c r="C58" s="256" t="s">
        <v>69</v>
      </c>
      <c r="D58" s="226" t="s">
        <v>127</v>
      </c>
      <c r="E58" s="217" t="s">
        <v>672</v>
      </c>
      <c r="F58" s="231"/>
      <c r="G58" s="1017">
        <v>158.77829999999997</v>
      </c>
      <c r="H58" s="1035" t="s">
        <v>672</v>
      </c>
      <c r="I58" s="217" t="s">
        <v>672</v>
      </c>
      <c r="J58" s="217" t="s">
        <v>672</v>
      </c>
      <c r="K58" s="217" t="s">
        <v>672</v>
      </c>
      <c r="L58" s="217" t="s">
        <v>672</v>
      </c>
      <c r="M58" s="1070"/>
      <c r="N58" s="1037" t="s">
        <v>672</v>
      </c>
      <c r="O58" s="457"/>
      <c r="P58" s="227">
        <v>29.958800000000004</v>
      </c>
      <c r="Q58" s="217" t="s">
        <v>672</v>
      </c>
      <c r="R58" s="231"/>
      <c r="S58" s="221" t="s">
        <v>672</v>
      </c>
      <c r="T58" s="217" t="s">
        <v>672</v>
      </c>
      <c r="U58" s="221">
        <v>2112.098</v>
      </c>
      <c r="V58" s="231"/>
      <c r="W58" s="231"/>
      <c r="X58" s="231"/>
      <c r="Y58" s="1034" t="s">
        <v>672</v>
      </c>
      <c r="Z58" s="231"/>
      <c r="AA58" s="222">
        <v>2467.476</v>
      </c>
      <c r="AB58" s="1072">
        <v>0.9192</v>
      </c>
      <c r="AC58" s="1035" t="s">
        <v>672</v>
      </c>
      <c r="AD58" s="1036">
        <v>2112.098</v>
      </c>
      <c r="AE58" s="1036">
        <v>2657.5882400000005</v>
      </c>
      <c r="AF58" s="1036">
        <v>4769.68624</v>
      </c>
      <c r="AG58" s="229" t="s">
        <v>127</v>
      </c>
      <c r="AH58" s="395"/>
    </row>
    <row r="59" spans="1:34" s="368" customFormat="1" ht="9" customHeight="1">
      <c r="A59" s="381"/>
      <c r="C59" s="256" t="s">
        <v>70</v>
      </c>
      <c r="D59" s="226">
        <v>64</v>
      </c>
      <c r="E59" s="222">
        <v>1.0759014000000002</v>
      </c>
      <c r="F59" s="231"/>
      <c r="G59" s="1060" t="s">
        <v>672</v>
      </c>
      <c r="H59" s="1035" t="s">
        <v>672</v>
      </c>
      <c r="I59" s="222" t="s">
        <v>672</v>
      </c>
      <c r="J59" s="222" t="s">
        <v>672</v>
      </c>
      <c r="K59" s="222" t="s">
        <v>672</v>
      </c>
      <c r="L59" s="459" t="s">
        <v>672</v>
      </c>
      <c r="M59" s="1070"/>
      <c r="N59" s="1073" t="s">
        <v>672</v>
      </c>
      <c r="O59" s="457"/>
      <c r="P59" s="463">
        <v>363.0306</v>
      </c>
      <c r="Q59" s="222" t="s">
        <v>672</v>
      </c>
      <c r="R59" s="231"/>
      <c r="S59" s="459">
        <v>40.3011</v>
      </c>
      <c r="T59" s="222" t="s">
        <v>672</v>
      </c>
      <c r="U59" s="459">
        <v>1312.28</v>
      </c>
      <c r="V59" s="231"/>
      <c r="W59" s="231"/>
      <c r="X59" s="231"/>
      <c r="Y59" s="1034">
        <v>1.087</v>
      </c>
      <c r="Z59" s="231"/>
      <c r="AA59" s="222">
        <v>1357.0308000000002</v>
      </c>
      <c r="AB59" s="1072">
        <v>62.2416</v>
      </c>
      <c r="AC59" s="1035" t="s">
        <v>672</v>
      </c>
      <c r="AD59" s="1034">
        <v>1314.4429014</v>
      </c>
      <c r="AE59" s="1034">
        <v>1822.9298000000001</v>
      </c>
      <c r="AF59" s="1034">
        <v>3137.3727014</v>
      </c>
      <c r="AG59" s="229">
        <v>64</v>
      </c>
      <c r="AH59" s="395"/>
    </row>
    <row r="60" spans="1:34" s="511" customFormat="1" ht="9" customHeight="1">
      <c r="A60" s="381"/>
      <c r="B60" s="368"/>
      <c r="C60" s="256" t="s">
        <v>71</v>
      </c>
      <c r="D60" s="226">
        <v>65</v>
      </c>
      <c r="E60" s="222" t="s">
        <v>672</v>
      </c>
      <c r="F60" s="231"/>
      <c r="G60" s="1060" t="s">
        <v>672</v>
      </c>
      <c r="H60" s="1035">
        <v>10.515960000000002</v>
      </c>
      <c r="I60" s="222" t="s">
        <v>672</v>
      </c>
      <c r="J60" s="222" t="s">
        <v>672</v>
      </c>
      <c r="K60" s="222" t="s">
        <v>672</v>
      </c>
      <c r="L60" s="459" t="s">
        <v>672</v>
      </c>
      <c r="M60" s="1070"/>
      <c r="N60" s="1073" t="s">
        <v>672</v>
      </c>
      <c r="O60" s="457"/>
      <c r="P60" s="463">
        <v>136.3516</v>
      </c>
      <c r="Q60" s="222" t="s">
        <v>672</v>
      </c>
      <c r="R60" s="231"/>
      <c r="S60" s="459">
        <v>20.2307</v>
      </c>
      <c r="T60" s="222" t="s">
        <v>672</v>
      </c>
      <c r="U60" s="459">
        <v>397.931</v>
      </c>
      <c r="V60" s="231"/>
      <c r="W60" s="231"/>
      <c r="X60" s="231"/>
      <c r="Y60" s="1034" t="s">
        <v>672</v>
      </c>
      <c r="Z60" s="231"/>
      <c r="AA60" s="222">
        <v>555.7176000000001</v>
      </c>
      <c r="AB60" s="1072">
        <v>92.1701</v>
      </c>
      <c r="AC60" s="1035">
        <v>1.5045</v>
      </c>
      <c r="AD60" s="1034">
        <v>397.931</v>
      </c>
      <c r="AE60" s="1034">
        <v>816.7843850000002</v>
      </c>
      <c r="AF60" s="1034">
        <v>1214.7153850000002</v>
      </c>
      <c r="AG60" s="229">
        <v>65</v>
      </c>
      <c r="AH60" s="395"/>
    </row>
    <row r="61" spans="1:34" s="511" customFormat="1" ht="9" customHeight="1">
      <c r="A61" s="381"/>
      <c r="B61" s="368"/>
      <c r="C61" s="512" t="s">
        <v>72</v>
      </c>
      <c r="D61" s="294"/>
      <c r="E61" s="231"/>
      <c r="F61" s="231"/>
      <c r="G61" s="1059"/>
      <c r="H61" s="319"/>
      <c r="I61" s="231"/>
      <c r="J61" s="231"/>
      <c r="K61" s="231"/>
      <c r="L61" s="457"/>
      <c r="M61" s="1070"/>
      <c r="N61" s="240"/>
      <c r="O61" s="457"/>
      <c r="P61" s="458"/>
      <c r="Q61" s="231"/>
      <c r="R61" s="231"/>
      <c r="S61" s="457"/>
      <c r="T61" s="231"/>
      <c r="U61" s="457"/>
      <c r="V61" s="231"/>
      <c r="W61" s="231"/>
      <c r="X61" s="231"/>
      <c r="Y61" s="1039"/>
      <c r="Z61" s="231"/>
      <c r="AA61" s="231"/>
      <c r="AB61" s="1074"/>
      <c r="AC61" s="319"/>
      <c r="AD61" s="1039"/>
      <c r="AE61" s="1039"/>
      <c r="AF61" s="1039"/>
      <c r="AG61" s="295"/>
      <c r="AH61" s="395"/>
    </row>
    <row r="62" spans="1:34" s="368" customFormat="1" ht="9" customHeight="1">
      <c r="A62" s="381"/>
      <c r="C62" s="256" t="s">
        <v>73</v>
      </c>
      <c r="D62" s="226" t="s">
        <v>128</v>
      </c>
      <c r="E62" s="217" t="s">
        <v>672</v>
      </c>
      <c r="F62" s="231"/>
      <c r="G62" s="1017" t="s">
        <v>672</v>
      </c>
      <c r="H62" s="1035" t="s">
        <v>672</v>
      </c>
      <c r="I62" s="217" t="s">
        <v>672</v>
      </c>
      <c r="J62" s="217" t="s">
        <v>672</v>
      </c>
      <c r="K62" s="217" t="s">
        <v>672</v>
      </c>
      <c r="L62" s="217" t="s">
        <v>672</v>
      </c>
      <c r="M62" s="1070"/>
      <c r="N62" s="1037" t="s">
        <v>672</v>
      </c>
      <c r="O62" s="457"/>
      <c r="P62" s="227">
        <v>38.811299999999996</v>
      </c>
      <c r="Q62" s="217" t="s">
        <v>672</v>
      </c>
      <c r="R62" s="231"/>
      <c r="S62" s="221">
        <v>6.1419999999999995</v>
      </c>
      <c r="T62" s="217" t="s">
        <v>672</v>
      </c>
      <c r="U62" s="221">
        <v>328.101</v>
      </c>
      <c r="V62" s="231"/>
      <c r="W62" s="231"/>
      <c r="X62" s="231"/>
      <c r="Y62" s="1034" t="s">
        <v>672</v>
      </c>
      <c r="Z62" s="231"/>
      <c r="AA62" s="222">
        <v>969.3576</v>
      </c>
      <c r="AB62" s="1072">
        <v>94.66510000000001</v>
      </c>
      <c r="AC62" s="1035" t="s">
        <v>672</v>
      </c>
      <c r="AD62" s="1036">
        <v>328.101</v>
      </c>
      <c r="AE62" s="1036">
        <v>1109.167435</v>
      </c>
      <c r="AF62" s="1036">
        <v>1437.268435</v>
      </c>
      <c r="AG62" s="229" t="s">
        <v>128</v>
      </c>
      <c r="AH62" s="395"/>
    </row>
    <row r="63" spans="1:34" ht="9" customHeight="1">
      <c r="A63" s="381"/>
      <c r="B63" s="368"/>
      <c r="C63" s="256" t="s">
        <v>74</v>
      </c>
      <c r="D63" s="226">
        <v>69</v>
      </c>
      <c r="E63" s="222" t="s">
        <v>672</v>
      </c>
      <c r="F63" s="231"/>
      <c r="G63" s="1060" t="s">
        <v>672</v>
      </c>
      <c r="H63" s="1035" t="s">
        <v>672</v>
      </c>
      <c r="I63" s="222" t="s">
        <v>672</v>
      </c>
      <c r="J63" s="222" t="s">
        <v>672</v>
      </c>
      <c r="K63" s="222" t="s">
        <v>672</v>
      </c>
      <c r="L63" s="459" t="s">
        <v>672</v>
      </c>
      <c r="M63" s="1070"/>
      <c r="N63" s="1073" t="s">
        <v>672</v>
      </c>
      <c r="O63" s="457"/>
      <c r="P63" s="463">
        <v>11.3322</v>
      </c>
      <c r="Q63" s="222" t="s">
        <v>672</v>
      </c>
      <c r="R63" s="231"/>
      <c r="S63" s="459">
        <v>2.3435</v>
      </c>
      <c r="T63" s="222" t="s">
        <v>672</v>
      </c>
      <c r="U63" s="459">
        <v>86.862</v>
      </c>
      <c r="V63" s="231"/>
      <c r="W63" s="231"/>
      <c r="X63" s="231"/>
      <c r="Y63" s="1034">
        <v>2.931</v>
      </c>
      <c r="Z63" s="231"/>
      <c r="AA63" s="222">
        <v>282.8232</v>
      </c>
      <c r="AB63" s="1072">
        <v>153.8805</v>
      </c>
      <c r="AC63" s="1035" t="s">
        <v>672</v>
      </c>
      <c r="AD63" s="1034">
        <v>89.79299999999999</v>
      </c>
      <c r="AE63" s="1034">
        <v>450.37940000000003</v>
      </c>
      <c r="AF63" s="1034">
        <v>540.1724</v>
      </c>
      <c r="AG63" s="229">
        <v>69</v>
      </c>
      <c r="AH63" s="395"/>
    </row>
    <row r="64" spans="1:34" ht="9" customHeight="1">
      <c r="A64" s="465" t="s">
        <v>75</v>
      </c>
      <c r="B64" s="513"/>
      <c r="C64" s="256" t="s">
        <v>76</v>
      </c>
      <c r="D64" s="294"/>
      <c r="E64" s="231"/>
      <c r="F64" s="231"/>
      <c r="G64" s="1059"/>
      <c r="H64" s="319"/>
      <c r="I64" s="231"/>
      <c r="J64" s="231"/>
      <c r="K64" s="231"/>
      <c r="L64" s="457"/>
      <c r="M64" s="1070"/>
      <c r="N64" s="240"/>
      <c r="O64" s="457"/>
      <c r="P64" s="458"/>
      <c r="Q64" s="231"/>
      <c r="R64" s="231"/>
      <c r="S64" s="457"/>
      <c r="T64" s="231"/>
      <c r="U64" s="457"/>
      <c r="V64" s="231"/>
      <c r="W64" s="231"/>
      <c r="X64" s="231"/>
      <c r="Y64" s="1039"/>
      <c r="Z64" s="231"/>
      <c r="AA64" s="231"/>
      <c r="AB64" s="1074"/>
      <c r="AC64" s="319"/>
      <c r="AD64" s="1039"/>
      <c r="AE64" s="1039"/>
      <c r="AF64" s="1039"/>
      <c r="AG64" s="295"/>
      <c r="AH64" s="395"/>
    </row>
    <row r="65" spans="1:34" ht="9" customHeight="1">
      <c r="A65" s="465" t="s">
        <v>676</v>
      </c>
      <c r="B65" s="513"/>
      <c r="C65" s="256" t="s">
        <v>77</v>
      </c>
      <c r="D65" s="293" t="s">
        <v>129</v>
      </c>
      <c r="E65" s="217" t="s">
        <v>672</v>
      </c>
      <c r="F65" s="231"/>
      <c r="G65" s="1017" t="s">
        <v>672</v>
      </c>
      <c r="H65" s="1035" t="s">
        <v>672</v>
      </c>
      <c r="I65" s="217" t="s">
        <v>672</v>
      </c>
      <c r="J65" s="217" t="s">
        <v>672</v>
      </c>
      <c r="K65" s="217" t="s">
        <v>672</v>
      </c>
      <c r="L65" s="217" t="s">
        <v>672</v>
      </c>
      <c r="M65" s="1070"/>
      <c r="N65" s="1037" t="s">
        <v>672</v>
      </c>
      <c r="O65" s="457"/>
      <c r="P65" s="227">
        <v>75.1496</v>
      </c>
      <c r="Q65" s="217" t="s">
        <v>672</v>
      </c>
      <c r="R65" s="231"/>
      <c r="S65" s="221">
        <v>12.2225</v>
      </c>
      <c r="T65" s="217" t="s">
        <v>672</v>
      </c>
      <c r="U65" s="221">
        <v>632.15</v>
      </c>
      <c r="V65" s="231"/>
      <c r="W65" s="231"/>
      <c r="X65" s="231"/>
      <c r="Y65" s="1034">
        <v>2.155</v>
      </c>
      <c r="Z65" s="231"/>
      <c r="AA65" s="222">
        <v>946.3788000000001</v>
      </c>
      <c r="AB65" s="1072">
        <v>344.9288</v>
      </c>
      <c r="AC65" s="1035" t="s">
        <v>672</v>
      </c>
      <c r="AD65" s="1036">
        <v>634.305</v>
      </c>
      <c r="AE65" s="1036">
        <v>1379.1454650000003</v>
      </c>
      <c r="AF65" s="1036">
        <v>2013.4504650000001</v>
      </c>
      <c r="AG65" s="1038" t="s">
        <v>129</v>
      </c>
      <c r="AH65" s="395"/>
    </row>
    <row r="66" spans="1:34" ht="9" customHeight="1">
      <c r="A66" s="465" t="s">
        <v>78</v>
      </c>
      <c r="B66" s="513"/>
      <c r="C66" s="256" t="s">
        <v>79</v>
      </c>
      <c r="D66" s="294"/>
      <c r="E66" s="231"/>
      <c r="F66" s="231"/>
      <c r="G66" s="1059"/>
      <c r="H66" s="319"/>
      <c r="I66" s="231"/>
      <c r="J66" s="231"/>
      <c r="K66" s="231"/>
      <c r="L66" s="457"/>
      <c r="M66" s="1070"/>
      <c r="N66" s="240"/>
      <c r="O66" s="457"/>
      <c r="P66" s="458"/>
      <c r="Q66" s="231"/>
      <c r="R66" s="231"/>
      <c r="S66" s="457"/>
      <c r="T66" s="231"/>
      <c r="U66" s="457"/>
      <c r="V66" s="231"/>
      <c r="W66" s="231"/>
      <c r="X66" s="231"/>
      <c r="Y66" s="1039"/>
      <c r="Z66" s="231"/>
      <c r="AA66" s="231"/>
      <c r="AB66" s="1074"/>
      <c r="AC66" s="319"/>
      <c r="AD66" s="1039"/>
      <c r="AE66" s="1039"/>
      <c r="AF66" s="1039"/>
      <c r="AG66" s="295"/>
      <c r="AH66" s="395"/>
    </row>
    <row r="67" spans="1:34" ht="9" customHeight="1">
      <c r="A67" s="465" t="s">
        <v>80</v>
      </c>
      <c r="B67" s="513"/>
      <c r="C67" s="256" t="s">
        <v>81</v>
      </c>
      <c r="D67" s="226">
        <v>72</v>
      </c>
      <c r="E67" s="222" t="s">
        <v>672</v>
      </c>
      <c r="F67" s="231"/>
      <c r="G67" s="1060" t="s">
        <v>672</v>
      </c>
      <c r="H67" s="1035" t="s">
        <v>672</v>
      </c>
      <c r="I67" s="222" t="s">
        <v>672</v>
      </c>
      <c r="J67" s="222" t="s">
        <v>672</v>
      </c>
      <c r="K67" s="222" t="s">
        <v>672</v>
      </c>
      <c r="L67" s="222" t="s">
        <v>672</v>
      </c>
      <c r="M67" s="1070"/>
      <c r="N67" s="1073" t="s">
        <v>672</v>
      </c>
      <c r="O67" s="457"/>
      <c r="P67" s="463">
        <v>62.0256</v>
      </c>
      <c r="Q67" s="222" t="s">
        <v>672</v>
      </c>
      <c r="R67" s="231"/>
      <c r="S67" s="459">
        <v>1.0292</v>
      </c>
      <c r="T67" s="222" t="s">
        <v>672</v>
      </c>
      <c r="U67" s="459">
        <v>128.944</v>
      </c>
      <c r="V67" s="231"/>
      <c r="W67" s="231"/>
      <c r="X67" s="231"/>
      <c r="Y67" s="1034">
        <v>21.394</v>
      </c>
      <c r="Z67" s="231"/>
      <c r="AA67" s="222">
        <v>260.5716</v>
      </c>
      <c r="AB67" s="1072">
        <v>28.615</v>
      </c>
      <c r="AC67" s="1035" t="s">
        <v>672</v>
      </c>
      <c r="AD67" s="1034">
        <v>150.338</v>
      </c>
      <c r="AE67" s="1034">
        <v>352.2414</v>
      </c>
      <c r="AF67" s="1034">
        <v>502.57939999999996</v>
      </c>
      <c r="AG67" s="229">
        <v>72</v>
      </c>
      <c r="AH67" s="395"/>
    </row>
    <row r="68" spans="1:34" ht="9" customHeight="1">
      <c r="A68" s="381"/>
      <c r="B68" s="514"/>
      <c r="C68" s="256" t="s">
        <v>82</v>
      </c>
      <c r="D68" s="226">
        <v>73</v>
      </c>
      <c r="E68" s="222" t="s">
        <v>672</v>
      </c>
      <c r="F68" s="231"/>
      <c r="G68" s="1060" t="s">
        <v>672</v>
      </c>
      <c r="H68" s="1035" t="s">
        <v>672</v>
      </c>
      <c r="I68" s="222" t="s">
        <v>672</v>
      </c>
      <c r="J68" s="222" t="s">
        <v>672</v>
      </c>
      <c r="K68" s="222" t="s">
        <v>672</v>
      </c>
      <c r="L68" s="222" t="s">
        <v>672</v>
      </c>
      <c r="M68" s="1070"/>
      <c r="N68" s="1073">
        <v>11.55624</v>
      </c>
      <c r="O68" s="457"/>
      <c r="P68" s="463">
        <v>22.0554</v>
      </c>
      <c r="Q68" s="222" t="s">
        <v>672</v>
      </c>
      <c r="R68" s="231"/>
      <c r="S68" s="459" t="s">
        <v>672</v>
      </c>
      <c r="T68" s="222" t="s">
        <v>672</v>
      </c>
      <c r="U68" s="459">
        <v>46.306</v>
      </c>
      <c r="V68" s="231"/>
      <c r="W68" s="231"/>
      <c r="X68" s="231"/>
      <c r="Y68" s="1034" t="s">
        <v>672</v>
      </c>
      <c r="Z68" s="231"/>
      <c r="AA68" s="222">
        <v>94.896</v>
      </c>
      <c r="AB68" s="1072" t="s">
        <v>672</v>
      </c>
      <c r="AC68" s="1035" t="s">
        <v>672</v>
      </c>
      <c r="AD68" s="1034">
        <v>46.306</v>
      </c>
      <c r="AE68" s="1034">
        <v>128.95434</v>
      </c>
      <c r="AF68" s="1034">
        <v>175.26033999999999</v>
      </c>
      <c r="AG68" s="229">
        <v>73</v>
      </c>
      <c r="AH68" s="395"/>
    </row>
    <row r="69" spans="1:34" ht="9.75" customHeight="1">
      <c r="A69" s="381"/>
      <c r="B69" s="368"/>
      <c r="C69" s="515" t="s">
        <v>83</v>
      </c>
      <c r="D69" s="300" t="s">
        <v>318</v>
      </c>
      <c r="E69" s="304"/>
      <c r="F69" s="304"/>
      <c r="G69" s="1075"/>
      <c r="H69" s="1044"/>
      <c r="I69" s="304"/>
      <c r="J69" s="304"/>
      <c r="K69" s="304"/>
      <c r="L69" s="516"/>
      <c r="M69" s="1076"/>
      <c r="N69" s="518"/>
      <c r="O69" s="516"/>
      <c r="P69" s="517"/>
      <c r="Q69" s="304"/>
      <c r="R69" s="304"/>
      <c r="S69" s="516"/>
      <c r="T69" s="304"/>
      <c r="U69" s="516"/>
      <c r="V69" s="304"/>
      <c r="W69" s="304"/>
      <c r="X69" s="304"/>
      <c r="Y69" s="304"/>
      <c r="Z69" s="304"/>
      <c r="AA69" s="304"/>
      <c r="AB69" s="1075"/>
      <c r="AC69" s="1044"/>
      <c r="AD69" s="304"/>
      <c r="AE69" s="304"/>
      <c r="AF69" s="304"/>
      <c r="AG69" s="306" t="s">
        <v>318</v>
      </c>
      <c r="AH69" s="395"/>
    </row>
    <row r="70" spans="1:34" ht="9.75" customHeight="1">
      <c r="A70" s="381"/>
      <c r="B70" s="368"/>
      <c r="C70" s="256" t="s">
        <v>84</v>
      </c>
      <c r="D70" s="226">
        <v>74</v>
      </c>
      <c r="E70" s="222">
        <v>1.0759014000000002</v>
      </c>
      <c r="F70" s="231"/>
      <c r="G70" s="1060">
        <v>915.91185</v>
      </c>
      <c r="H70" s="1035">
        <v>10.515960000000002</v>
      </c>
      <c r="I70" s="222">
        <v>0.59488</v>
      </c>
      <c r="J70" s="222">
        <v>0.607445</v>
      </c>
      <c r="K70" s="222">
        <v>2343.446245</v>
      </c>
      <c r="L70" s="459" t="s">
        <v>672</v>
      </c>
      <c r="M70" s="1070"/>
      <c r="N70" s="1073">
        <v>51.25128</v>
      </c>
      <c r="O70" s="457"/>
      <c r="P70" s="463">
        <v>1876.923</v>
      </c>
      <c r="Q70" s="222">
        <v>938.1187999999999</v>
      </c>
      <c r="R70" s="231"/>
      <c r="S70" s="459">
        <v>142.97119999999998</v>
      </c>
      <c r="T70" s="222" t="s">
        <v>672</v>
      </c>
      <c r="U70" s="459">
        <v>17213.582899999998</v>
      </c>
      <c r="V70" s="231"/>
      <c r="W70" s="231"/>
      <c r="X70" s="231"/>
      <c r="Y70" s="222">
        <v>7663.809</v>
      </c>
      <c r="Z70" s="231"/>
      <c r="AA70" s="222">
        <v>16109.8668</v>
      </c>
      <c r="AB70" s="1060">
        <v>1591.8129000000001</v>
      </c>
      <c r="AC70" s="318">
        <v>863.6906</v>
      </c>
      <c r="AD70" s="222">
        <v>24879.0626814</v>
      </c>
      <c r="AE70" s="222">
        <v>24845.115980000002</v>
      </c>
      <c r="AF70" s="222">
        <v>49724.1786614</v>
      </c>
      <c r="AG70" s="229">
        <v>74</v>
      </c>
      <c r="AH70" s="395"/>
    </row>
    <row r="71" spans="1:34" ht="9.75" customHeight="1">
      <c r="A71" s="381"/>
      <c r="B71" s="368"/>
      <c r="C71" s="520" t="s">
        <v>85</v>
      </c>
      <c r="D71" s="308"/>
      <c r="E71" s="312"/>
      <c r="F71" s="312"/>
      <c r="G71" s="1077"/>
      <c r="H71" s="1047"/>
      <c r="I71" s="312"/>
      <c r="J71" s="312"/>
      <c r="K71" s="312"/>
      <c r="L71" s="521"/>
      <c r="M71" s="522"/>
      <c r="N71" s="312"/>
      <c r="O71" s="521"/>
      <c r="P71" s="522"/>
      <c r="Q71" s="312"/>
      <c r="R71" s="312"/>
      <c r="S71" s="521"/>
      <c r="T71" s="312"/>
      <c r="U71" s="521"/>
      <c r="V71" s="312"/>
      <c r="W71" s="312"/>
      <c r="X71" s="312"/>
      <c r="Y71" s="312"/>
      <c r="Z71" s="312"/>
      <c r="AA71" s="312"/>
      <c r="AB71" s="1077"/>
      <c r="AC71" s="1047"/>
      <c r="AD71" s="312"/>
      <c r="AE71" s="312"/>
      <c r="AF71" s="312"/>
      <c r="AG71" s="313"/>
      <c r="AH71" s="395"/>
    </row>
    <row r="72" spans="1:34" ht="9" customHeight="1">
      <c r="A72" s="381"/>
      <c r="B72" s="368"/>
      <c r="C72" s="253" t="s">
        <v>202</v>
      </c>
      <c r="D72" s="226">
        <v>75</v>
      </c>
      <c r="E72" s="231"/>
      <c r="F72" s="231"/>
      <c r="G72" s="1059"/>
      <c r="H72" s="319"/>
      <c r="I72" s="231"/>
      <c r="J72" s="231"/>
      <c r="K72" s="231"/>
      <c r="L72" s="457"/>
      <c r="M72" s="458"/>
      <c r="N72" s="222">
        <v>1417.68</v>
      </c>
      <c r="O72" s="457"/>
      <c r="P72" s="517"/>
      <c r="Q72" s="304"/>
      <c r="R72" s="231"/>
      <c r="S72" s="457"/>
      <c r="T72" s="231"/>
      <c r="U72" s="525"/>
      <c r="V72" s="231"/>
      <c r="W72" s="231"/>
      <c r="X72" s="231"/>
      <c r="Y72" s="231"/>
      <c r="Z72" s="231"/>
      <c r="AA72" s="222">
        <v>1395.5652</v>
      </c>
      <c r="AB72" s="1059"/>
      <c r="AC72" s="319"/>
      <c r="AD72" s="222" t="s">
        <v>672</v>
      </c>
      <c r="AE72" s="481">
        <v>2813.2452000000003</v>
      </c>
      <c r="AF72" s="222">
        <v>2813.2452000000003</v>
      </c>
      <c r="AG72" s="229">
        <v>75</v>
      </c>
      <c r="AH72" s="395"/>
    </row>
    <row r="73" spans="1:34" ht="9" customHeight="1">
      <c r="A73" s="381"/>
      <c r="B73" s="368"/>
      <c r="C73" s="253" t="s">
        <v>203</v>
      </c>
      <c r="D73" s="226">
        <v>76</v>
      </c>
      <c r="E73" s="231"/>
      <c r="F73" s="231"/>
      <c r="G73" s="1059"/>
      <c r="H73" s="319"/>
      <c r="I73" s="231"/>
      <c r="J73" s="231"/>
      <c r="K73" s="231"/>
      <c r="L73" s="457"/>
      <c r="M73" s="463">
        <v>27083.746</v>
      </c>
      <c r="N73" s="222">
        <v>27580.32</v>
      </c>
      <c r="O73" s="457"/>
      <c r="P73" s="458"/>
      <c r="Q73" s="231"/>
      <c r="R73" s="231"/>
      <c r="S73" s="457"/>
      <c r="T73" s="231"/>
      <c r="U73" s="526">
        <v>50</v>
      </c>
      <c r="V73" s="231"/>
      <c r="W73" s="231"/>
      <c r="X73" s="231"/>
      <c r="Y73" s="222">
        <v>217.899</v>
      </c>
      <c r="Z73" s="231"/>
      <c r="AA73" s="231"/>
      <c r="AB73" s="1059"/>
      <c r="AC73" s="319"/>
      <c r="AD73" s="222">
        <v>267.899</v>
      </c>
      <c r="AE73" s="222">
        <v>54664.066</v>
      </c>
      <c r="AF73" s="222">
        <v>54931.965</v>
      </c>
      <c r="AG73" s="229">
        <v>76</v>
      </c>
      <c r="AH73" s="395"/>
    </row>
    <row r="74" spans="1:34" ht="9" customHeight="1">
      <c r="A74" s="381"/>
      <c r="B74" s="368"/>
      <c r="C74" s="253" t="s">
        <v>204</v>
      </c>
      <c r="D74" s="226">
        <v>77</v>
      </c>
      <c r="E74" s="231"/>
      <c r="F74" s="231"/>
      <c r="G74" s="1059"/>
      <c r="H74" s="319"/>
      <c r="I74" s="231"/>
      <c r="J74" s="231"/>
      <c r="K74" s="231"/>
      <c r="L74" s="457"/>
      <c r="M74" s="458"/>
      <c r="N74" s="231"/>
      <c r="O74" s="459">
        <v>1118</v>
      </c>
      <c r="P74" s="458"/>
      <c r="Q74" s="231"/>
      <c r="R74" s="231"/>
      <c r="S74" s="457"/>
      <c r="T74" s="231"/>
      <c r="U74" s="457"/>
      <c r="V74" s="231"/>
      <c r="W74" s="231"/>
      <c r="X74" s="231"/>
      <c r="Y74" s="231"/>
      <c r="Z74" s="231"/>
      <c r="AA74" s="231"/>
      <c r="AB74" s="1059"/>
      <c r="AC74" s="319"/>
      <c r="AD74" s="231"/>
      <c r="AE74" s="222">
        <v>1118</v>
      </c>
      <c r="AF74" s="222">
        <v>1118</v>
      </c>
      <c r="AG74" s="229">
        <v>77</v>
      </c>
      <c r="AH74" s="395"/>
    </row>
    <row r="75" spans="1:34" ht="9" customHeight="1">
      <c r="A75" s="381"/>
      <c r="B75" s="368"/>
      <c r="C75" s="253" t="s">
        <v>205</v>
      </c>
      <c r="D75" s="226">
        <v>78</v>
      </c>
      <c r="E75" s="231"/>
      <c r="F75" s="231"/>
      <c r="G75" s="1059"/>
      <c r="H75" s="319"/>
      <c r="I75" s="231"/>
      <c r="J75" s="231"/>
      <c r="K75" s="231"/>
      <c r="L75" s="457"/>
      <c r="M75" s="522"/>
      <c r="N75" s="222" t="s">
        <v>672</v>
      </c>
      <c r="O75" s="521"/>
      <c r="P75" s="458"/>
      <c r="Q75" s="231"/>
      <c r="R75" s="231"/>
      <c r="S75" s="457"/>
      <c r="T75" s="231"/>
      <c r="U75" s="457"/>
      <c r="V75" s="231"/>
      <c r="W75" s="231"/>
      <c r="X75" s="231"/>
      <c r="Y75" s="231"/>
      <c r="Z75" s="231"/>
      <c r="AA75" s="231"/>
      <c r="AB75" s="1059"/>
      <c r="AC75" s="319"/>
      <c r="AD75" s="231"/>
      <c r="AE75" s="222" t="s">
        <v>672</v>
      </c>
      <c r="AF75" s="222" t="s">
        <v>672</v>
      </c>
      <c r="AG75" s="229">
        <v>78</v>
      </c>
      <c r="AH75" s="395"/>
    </row>
    <row r="76" spans="1:34" ht="9.75" customHeight="1">
      <c r="A76" s="381"/>
      <c r="B76" s="368"/>
      <c r="C76" s="483" t="s">
        <v>90</v>
      </c>
      <c r="D76" s="234">
        <v>79</v>
      </c>
      <c r="E76" s="265"/>
      <c r="F76" s="265"/>
      <c r="G76" s="1066"/>
      <c r="H76" s="1024"/>
      <c r="I76" s="265"/>
      <c r="J76" s="265"/>
      <c r="K76" s="265"/>
      <c r="L76" s="484"/>
      <c r="M76" s="469">
        <v>27083.746</v>
      </c>
      <c r="N76" s="238">
        <v>28998</v>
      </c>
      <c r="O76" s="468">
        <v>1118</v>
      </c>
      <c r="P76" s="486"/>
      <c r="Q76" s="265"/>
      <c r="R76" s="265"/>
      <c r="S76" s="484"/>
      <c r="T76" s="265"/>
      <c r="U76" s="527">
        <v>50</v>
      </c>
      <c r="V76" s="265"/>
      <c r="W76" s="265"/>
      <c r="X76" s="265"/>
      <c r="Y76" s="238">
        <v>217.899</v>
      </c>
      <c r="Z76" s="265"/>
      <c r="AA76" s="238">
        <v>1395.5652</v>
      </c>
      <c r="AB76" s="1078"/>
      <c r="AC76" s="1024"/>
      <c r="AD76" s="238">
        <v>267.899</v>
      </c>
      <c r="AE76" s="238">
        <v>58595.3112</v>
      </c>
      <c r="AF76" s="238">
        <v>58863.210199999994</v>
      </c>
      <c r="AG76" s="239">
        <v>79</v>
      </c>
      <c r="AH76" s="395"/>
    </row>
    <row r="77" spans="1:34" ht="9" customHeight="1">
      <c r="A77" s="381"/>
      <c r="B77" s="368"/>
      <c r="C77" s="515" t="s">
        <v>91</v>
      </c>
      <c r="D77" s="215">
        <v>80</v>
      </c>
      <c r="E77" s="496" t="s">
        <v>44</v>
      </c>
      <c r="F77" s="496" t="s">
        <v>44</v>
      </c>
      <c r="G77" s="1067" t="s">
        <v>44</v>
      </c>
      <c r="H77" s="1048"/>
      <c r="I77" s="496" t="s">
        <v>44</v>
      </c>
      <c r="J77" s="496" t="s">
        <v>44</v>
      </c>
      <c r="K77" s="496">
        <v>1.134087</v>
      </c>
      <c r="L77" s="497"/>
      <c r="M77" s="499" t="s">
        <v>44</v>
      </c>
      <c r="N77" s="528" t="s">
        <v>44</v>
      </c>
      <c r="O77" s="497"/>
      <c r="P77" s="499" t="s">
        <v>44</v>
      </c>
      <c r="Q77" s="496" t="s">
        <v>672</v>
      </c>
      <c r="R77" s="529"/>
      <c r="S77" s="495">
        <v>1469.2996799999999</v>
      </c>
      <c r="T77" s="496" t="s">
        <v>672</v>
      </c>
      <c r="U77" s="495">
        <v>30696.360376</v>
      </c>
      <c r="V77" s="529"/>
      <c r="W77" s="529"/>
      <c r="X77" s="529"/>
      <c r="Y77" s="323" t="s">
        <v>44</v>
      </c>
      <c r="Z77" s="323" t="s">
        <v>44</v>
      </c>
      <c r="AA77" s="496">
        <v>10360.4904</v>
      </c>
      <c r="AB77" s="1079">
        <v>6630.4224</v>
      </c>
      <c r="AC77" s="1029"/>
      <c r="AD77" s="323">
        <v>30696.360376</v>
      </c>
      <c r="AE77" s="323">
        <v>18461.346567</v>
      </c>
      <c r="AF77" s="323">
        <v>49157.706943</v>
      </c>
      <c r="AG77" s="223">
        <v>80</v>
      </c>
      <c r="AH77" s="395"/>
    </row>
    <row r="78" spans="1:34" ht="9" customHeight="1">
      <c r="A78" s="530"/>
      <c r="C78" s="531" t="s">
        <v>92</v>
      </c>
      <c r="D78" s="327">
        <v>81</v>
      </c>
      <c r="E78" s="222" t="s">
        <v>44</v>
      </c>
      <c r="F78" s="222" t="s">
        <v>44</v>
      </c>
      <c r="G78" s="1060" t="s">
        <v>44</v>
      </c>
      <c r="H78" s="1049"/>
      <c r="I78" s="222" t="s">
        <v>44</v>
      </c>
      <c r="J78" s="222" t="s">
        <v>44</v>
      </c>
      <c r="K78" s="222" t="s">
        <v>672</v>
      </c>
      <c r="L78" s="459" t="s">
        <v>672</v>
      </c>
      <c r="M78" s="463" t="s">
        <v>44</v>
      </c>
      <c r="N78" s="524" t="s">
        <v>44</v>
      </c>
      <c r="O78" s="532"/>
      <c r="P78" s="463" t="s">
        <v>44</v>
      </c>
      <c r="Q78" s="222" t="s">
        <v>672</v>
      </c>
      <c r="R78" s="533"/>
      <c r="S78" s="459">
        <v>1468.6090000000002</v>
      </c>
      <c r="T78" s="222" t="s">
        <v>672</v>
      </c>
      <c r="U78" s="459">
        <v>6860.593767999999</v>
      </c>
      <c r="V78" s="533"/>
      <c r="W78" s="533"/>
      <c r="X78" s="534"/>
      <c r="Y78" s="314" t="s">
        <v>44</v>
      </c>
      <c r="Z78" s="314" t="s">
        <v>44</v>
      </c>
      <c r="AA78" s="222">
        <v>17332.128</v>
      </c>
      <c r="AB78" s="1072">
        <v>4578.576400000001</v>
      </c>
      <c r="AC78" s="319"/>
      <c r="AD78" s="314">
        <v>6860.593767999999</v>
      </c>
      <c r="AE78" s="314">
        <v>23379.313400000003</v>
      </c>
      <c r="AF78" s="314">
        <v>30239.907168</v>
      </c>
      <c r="AG78" s="331">
        <v>81</v>
      </c>
      <c r="AH78" s="395"/>
    </row>
    <row r="79" spans="1:34" ht="9.75" customHeight="1" thickBot="1">
      <c r="A79" s="381"/>
      <c r="B79" s="536"/>
      <c r="C79" s="520" t="s">
        <v>93</v>
      </c>
      <c r="D79" s="316">
        <v>82</v>
      </c>
      <c r="E79" s="238">
        <v>20.591557350000002</v>
      </c>
      <c r="F79" s="238">
        <v>6.217398</v>
      </c>
      <c r="G79" s="1061" t="s">
        <v>672</v>
      </c>
      <c r="H79" s="1050"/>
      <c r="I79" s="238">
        <v>4.548544</v>
      </c>
      <c r="J79" s="238">
        <v>1120.226555</v>
      </c>
      <c r="K79" s="238">
        <v>1.134087</v>
      </c>
      <c r="L79" s="468" t="s">
        <v>672</v>
      </c>
      <c r="M79" s="469">
        <v>261.258</v>
      </c>
      <c r="N79" s="238">
        <v>3256.66872</v>
      </c>
      <c r="O79" s="484"/>
      <c r="P79" s="1080">
        <v>21381.132294</v>
      </c>
      <c r="Q79" s="238" t="s">
        <v>672</v>
      </c>
      <c r="R79" s="265"/>
      <c r="S79" s="468">
        <v>2937.90868</v>
      </c>
      <c r="T79" s="238" t="s">
        <v>672</v>
      </c>
      <c r="U79" s="468">
        <v>37556.954144</v>
      </c>
      <c r="V79" s="265"/>
      <c r="W79" s="265"/>
      <c r="X79" s="487"/>
      <c r="Y79" s="333">
        <v>2500</v>
      </c>
      <c r="Z79" s="333" t="s">
        <v>672</v>
      </c>
      <c r="AA79" s="333">
        <v>27692.6184</v>
      </c>
      <c r="AB79" s="1081">
        <v>11208.998800000001</v>
      </c>
      <c r="AC79" s="1052"/>
      <c r="AD79" s="333">
        <v>40082.09424535</v>
      </c>
      <c r="AE79" s="537">
        <v>67866.16293399999</v>
      </c>
      <c r="AF79" s="333">
        <v>107948.25717935</v>
      </c>
      <c r="AG79" s="1053">
        <v>82</v>
      </c>
      <c r="AH79" s="395"/>
    </row>
    <row r="80" spans="1:33" ht="12.75">
      <c r="A80" s="538"/>
      <c r="B80" s="379"/>
      <c r="C80" s="539" t="s">
        <v>94</v>
      </c>
      <c r="D80" s="379"/>
      <c r="E80" s="540"/>
      <c r="F80" s="541" t="s">
        <v>95</v>
      </c>
      <c r="G80" s="342"/>
      <c r="H80" s="136"/>
      <c r="I80" s="542" t="s">
        <v>96</v>
      </c>
      <c r="J80" s="543" t="s">
        <v>97</v>
      </c>
      <c r="K80" s="379"/>
      <c r="L80" s="372"/>
      <c r="M80" s="342"/>
      <c r="N80" s="544"/>
      <c r="O80" s="545"/>
      <c r="P80" s="374" t="s">
        <v>206</v>
      </c>
      <c r="Q80" s="544"/>
      <c r="R80" s="544"/>
      <c r="S80" s="544"/>
      <c r="T80" s="544"/>
      <c r="U80" s="544"/>
      <c r="V80" s="379"/>
      <c r="W80" s="544"/>
      <c r="X80" s="544"/>
      <c r="Y80" s="544"/>
      <c r="Z80" s="546"/>
      <c r="AA80" s="544"/>
      <c r="AB80" s="379"/>
      <c r="AC80" s="298"/>
      <c r="AD80" s="547" t="s">
        <v>98</v>
      </c>
      <c r="AE80" s="347">
        <v>38614</v>
      </c>
      <c r="AF80" s="548"/>
      <c r="AG80" s="549"/>
    </row>
    <row r="81" spans="1:33" ht="13.5" thickBot="1">
      <c r="A81" s="550"/>
      <c r="B81" s="551"/>
      <c r="C81" s="552"/>
      <c r="D81" s="551"/>
      <c r="E81" s="353"/>
      <c r="F81" s="553"/>
      <c r="G81" s="353"/>
      <c r="H81" s="353"/>
      <c r="I81" s="554" t="s">
        <v>44</v>
      </c>
      <c r="J81" s="555" t="s">
        <v>99</v>
      </c>
      <c r="K81" s="551"/>
      <c r="L81" s="556"/>
      <c r="M81" s="353"/>
      <c r="N81" s="557"/>
      <c r="O81" s="558"/>
      <c r="P81" s="360"/>
      <c r="Q81" s="557"/>
      <c r="R81" s="557"/>
      <c r="S81" s="557"/>
      <c r="T81" s="557"/>
      <c r="U81" s="557"/>
      <c r="V81" s="551"/>
      <c r="W81" s="559"/>
      <c r="X81" s="557"/>
      <c r="Y81" s="560"/>
      <c r="Z81" s="551"/>
      <c r="AA81" s="557"/>
      <c r="AB81" s="556"/>
      <c r="AC81" s="357"/>
      <c r="AD81" s="556"/>
      <c r="AE81" s="556"/>
      <c r="AF81" s="561"/>
      <c r="AG81" s="562"/>
    </row>
  </sheetData>
  <printOptions horizontalCentered="1" verticalCentered="1"/>
  <pageMargins left="0.1968503937007874" right="0.1968503937007874" top="0.5905511811023623" bottom="0.1968503937007874" header="0.1968503937007874"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AH81"/>
  <sheetViews>
    <sheetView workbookViewId="0" topLeftCell="A3">
      <selection activeCell="AC66" sqref="AC66"/>
    </sheetView>
  </sheetViews>
  <sheetFormatPr defaultColWidth="11.421875" defaultRowHeight="12.75"/>
  <cols>
    <col min="1" max="1" width="2.8515625" style="566" customWidth="1"/>
    <col min="2" max="2" width="6.8515625" style="566" customWidth="1"/>
    <col min="3" max="3" width="30.421875" style="566" customWidth="1"/>
    <col min="4" max="4" width="4.28125" style="566" bestFit="1" customWidth="1"/>
    <col min="5" max="5" width="6.00390625" style="566" customWidth="1"/>
    <col min="6" max="7" width="4.28125" style="566" customWidth="1"/>
    <col min="8" max="8" width="5.28125" style="127" customWidth="1"/>
    <col min="9" max="10" width="5.28125" style="566" customWidth="1"/>
    <col min="11" max="11" width="5.00390625" style="566" customWidth="1"/>
    <col min="12" max="12" width="4.28125" style="566" customWidth="1"/>
    <col min="13" max="13" width="5.421875" style="566" customWidth="1"/>
    <col min="14" max="14" width="5.28125" style="566" customWidth="1"/>
    <col min="15" max="15" width="4.421875" style="566" customWidth="1"/>
    <col min="16" max="18" width="5.140625" style="566" customWidth="1"/>
    <col min="19" max="19" width="4.28125" style="566" customWidth="1"/>
    <col min="20" max="20" width="3.57421875" style="566" customWidth="1"/>
    <col min="21" max="21" width="5.28125" style="566" customWidth="1"/>
    <col min="22" max="22" width="5.00390625" style="566" customWidth="1"/>
    <col min="23" max="24" width="5.7109375" style="566" customWidth="1"/>
    <col min="25" max="25" width="6.28125" style="566" customWidth="1"/>
    <col min="26" max="26" width="4.421875" style="566" customWidth="1"/>
    <col min="27" max="27" width="5.140625" style="566" customWidth="1"/>
    <col min="28" max="28" width="5.8515625" style="566" customWidth="1"/>
    <col min="29" max="29" width="5.28125" style="127" bestFit="1" customWidth="1"/>
    <col min="30" max="32" width="6.7109375" style="566" customWidth="1"/>
    <col min="33" max="33" width="4.28125" style="566" bestFit="1" customWidth="1"/>
    <col min="34" max="16384" width="11.421875" style="566" customWidth="1"/>
  </cols>
  <sheetData>
    <row r="1" spans="1:33" s="565" customFormat="1" ht="12">
      <c r="A1" s="563" t="s">
        <v>104</v>
      </c>
      <c r="B1" s="564"/>
      <c r="C1" s="564"/>
      <c r="D1" s="564"/>
      <c r="E1" s="564"/>
      <c r="F1" s="564"/>
      <c r="G1" s="564"/>
      <c r="H1" s="125"/>
      <c r="I1" s="564"/>
      <c r="J1" s="564"/>
      <c r="K1" s="564"/>
      <c r="L1" s="564"/>
      <c r="M1" s="563"/>
      <c r="N1" s="563"/>
      <c r="O1" s="563"/>
      <c r="P1" s="563" t="s">
        <v>105</v>
      </c>
      <c r="Q1" s="563"/>
      <c r="R1" s="563"/>
      <c r="S1" s="564"/>
      <c r="T1" s="564"/>
      <c r="U1" s="564"/>
      <c r="V1" s="564"/>
      <c r="W1" s="564"/>
      <c r="X1" s="564"/>
      <c r="Y1" s="564"/>
      <c r="Z1" s="564"/>
      <c r="AA1" s="564"/>
      <c r="AB1" s="564"/>
      <c r="AC1" s="125"/>
      <c r="AD1" s="564"/>
      <c r="AE1" s="564"/>
      <c r="AF1" s="564"/>
      <c r="AG1" s="564"/>
    </row>
    <row r="2" spans="1:33" s="565" customFormat="1" ht="3.75" customHeight="1">
      <c r="A2" s="563"/>
      <c r="B2" s="564"/>
      <c r="C2" s="564"/>
      <c r="D2" s="564"/>
      <c r="E2" s="564"/>
      <c r="F2" s="564"/>
      <c r="G2" s="564"/>
      <c r="H2" s="125"/>
      <c r="I2" s="564"/>
      <c r="J2" s="564"/>
      <c r="K2" s="564"/>
      <c r="L2" s="564"/>
      <c r="M2" s="563"/>
      <c r="N2" s="563"/>
      <c r="O2" s="563"/>
      <c r="P2" s="563"/>
      <c r="Q2" s="563"/>
      <c r="R2" s="563"/>
      <c r="S2" s="564"/>
      <c r="T2" s="564"/>
      <c r="U2" s="564"/>
      <c r="V2" s="564"/>
      <c r="W2" s="564"/>
      <c r="X2" s="564"/>
      <c r="Y2" s="564"/>
      <c r="Z2" s="564"/>
      <c r="AA2" s="564"/>
      <c r="AB2" s="564"/>
      <c r="AC2" s="125"/>
      <c r="AD2" s="564"/>
      <c r="AE2" s="564"/>
      <c r="AF2" s="564"/>
      <c r="AG2" s="564"/>
    </row>
    <row r="3" spans="1:33" s="565" customFormat="1" ht="3.75" customHeight="1">
      <c r="A3" s="563"/>
      <c r="B3" s="564"/>
      <c r="C3" s="564"/>
      <c r="D3" s="564"/>
      <c r="E3" s="564"/>
      <c r="F3" s="564"/>
      <c r="G3" s="564"/>
      <c r="H3" s="125"/>
      <c r="I3" s="564"/>
      <c r="J3" s="564"/>
      <c r="K3" s="564"/>
      <c r="L3" s="564"/>
      <c r="M3" s="563"/>
      <c r="N3" s="563"/>
      <c r="O3" s="563"/>
      <c r="P3" s="563"/>
      <c r="Q3" s="563"/>
      <c r="R3" s="563"/>
      <c r="S3" s="564"/>
      <c r="T3" s="564"/>
      <c r="U3" s="564"/>
      <c r="V3" s="564"/>
      <c r="W3" s="564"/>
      <c r="X3" s="564"/>
      <c r="Y3" s="564"/>
      <c r="Z3" s="564"/>
      <c r="AA3" s="564"/>
      <c r="AB3" s="564"/>
      <c r="AC3" s="125"/>
      <c r="AD3" s="564"/>
      <c r="AE3" s="564"/>
      <c r="AF3" s="564"/>
      <c r="AG3" s="564"/>
    </row>
    <row r="4" spans="1:33" s="565" customFormat="1" ht="3.75" customHeight="1">
      <c r="A4" s="566"/>
      <c r="B4" s="566"/>
      <c r="C4" s="566"/>
      <c r="D4" s="566"/>
      <c r="E4" s="566"/>
      <c r="F4" s="566"/>
      <c r="G4" s="566"/>
      <c r="H4" s="127"/>
      <c r="I4" s="566"/>
      <c r="J4" s="566"/>
      <c r="K4" s="566"/>
      <c r="L4" s="566"/>
      <c r="M4" s="566"/>
      <c r="W4" s="566"/>
      <c r="Y4" s="566"/>
      <c r="AC4" s="126"/>
      <c r="AG4" s="566"/>
    </row>
    <row r="5" spans="1:33" s="565" customFormat="1" ht="3.75" customHeight="1">
      <c r="A5" s="566"/>
      <c r="B5" s="566"/>
      <c r="C5" s="566"/>
      <c r="D5" s="566"/>
      <c r="E5" s="566"/>
      <c r="F5" s="566"/>
      <c r="G5" s="566"/>
      <c r="H5" s="127"/>
      <c r="I5" s="566"/>
      <c r="J5" s="566"/>
      <c r="K5" s="566"/>
      <c r="L5" s="566"/>
      <c r="M5" s="566"/>
      <c r="W5" s="566"/>
      <c r="Y5" s="566"/>
      <c r="AC5" s="126"/>
      <c r="AG5" s="566"/>
    </row>
    <row r="6" spans="1:33" s="565" customFormat="1" ht="3.75" customHeight="1" thickBot="1">
      <c r="A6" s="566"/>
      <c r="B6" s="566"/>
      <c r="C6" s="566"/>
      <c r="D6" s="566"/>
      <c r="E6" s="566"/>
      <c r="F6" s="566"/>
      <c r="G6" s="566"/>
      <c r="H6" s="127"/>
      <c r="I6" s="566"/>
      <c r="J6" s="566"/>
      <c r="K6" s="566"/>
      <c r="L6" s="566"/>
      <c r="M6" s="566"/>
      <c r="W6" s="566"/>
      <c r="Y6" s="566"/>
      <c r="AC6" s="126"/>
      <c r="AG6" s="566"/>
    </row>
    <row r="7" spans="1:33" s="565" customFormat="1" ht="10.5" customHeight="1">
      <c r="A7" s="567"/>
      <c r="B7" s="568"/>
      <c r="C7" s="568"/>
      <c r="D7" s="569"/>
      <c r="E7" s="570"/>
      <c r="F7" s="568"/>
      <c r="G7" s="568"/>
      <c r="H7" s="129"/>
      <c r="I7" s="570"/>
      <c r="J7" s="568"/>
      <c r="K7" s="568"/>
      <c r="L7" s="571"/>
      <c r="M7" s="570"/>
      <c r="N7" s="568"/>
      <c r="O7" s="571"/>
      <c r="P7" s="570"/>
      <c r="Q7" s="568"/>
      <c r="R7" s="568"/>
      <c r="S7" s="571"/>
      <c r="T7" s="568"/>
      <c r="U7" s="571"/>
      <c r="V7" s="568"/>
      <c r="W7" s="572"/>
      <c r="X7" s="568"/>
      <c r="Y7" s="573"/>
      <c r="Z7" s="568"/>
      <c r="AA7" s="574"/>
      <c r="AB7" s="568"/>
      <c r="AC7" s="132"/>
      <c r="AD7" s="575"/>
      <c r="AE7" s="575"/>
      <c r="AF7" s="575"/>
      <c r="AG7" s="576"/>
    </row>
    <row r="8" spans="1:33" s="565" customFormat="1" ht="10.5" customHeight="1">
      <c r="A8" s="577"/>
      <c r="B8" s="578" t="s">
        <v>604</v>
      </c>
      <c r="C8" s="579"/>
      <c r="D8" s="580"/>
      <c r="E8" s="581" t="s">
        <v>319</v>
      </c>
      <c r="F8" s="582"/>
      <c r="G8" s="582"/>
      <c r="H8" s="143"/>
      <c r="I8" s="581" t="s">
        <v>320</v>
      </c>
      <c r="J8" s="583"/>
      <c r="K8" s="584"/>
      <c r="L8" s="585"/>
      <c r="M8" s="581" t="s">
        <v>321</v>
      </c>
      <c r="N8" s="586"/>
      <c r="O8" s="587"/>
      <c r="P8" s="581" t="s">
        <v>605</v>
      </c>
      <c r="Q8" s="583"/>
      <c r="R8" s="583"/>
      <c r="S8" s="588"/>
      <c r="T8" s="583" t="s">
        <v>322</v>
      </c>
      <c r="U8" s="588"/>
      <c r="V8" s="589" t="s">
        <v>606</v>
      </c>
      <c r="W8" s="584"/>
      <c r="X8" s="582"/>
      <c r="Y8" s="50"/>
      <c r="Z8" s="583"/>
      <c r="AA8" s="150"/>
      <c r="AB8" s="588"/>
      <c r="AC8" s="149"/>
      <c r="AD8" s="583" t="s">
        <v>607</v>
      </c>
      <c r="AE8" s="583"/>
      <c r="AF8" s="583"/>
      <c r="AG8" s="590"/>
    </row>
    <row r="9" spans="1:33" s="565" customFormat="1" ht="10.5" customHeight="1">
      <c r="A9" s="577"/>
      <c r="B9" s="578"/>
      <c r="C9" s="579"/>
      <c r="D9" s="591"/>
      <c r="E9" s="592"/>
      <c r="F9" s="593"/>
      <c r="G9" s="593"/>
      <c r="H9" s="156"/>
      <c r="I9" s="594"/>
      <c r="J9" s="595"/>
      <c r="K9" s="596"/>
      <c r="L9" s="597"/>
      <c r="M9" s="592"/>
      <c r="N9" s="593"/>
      <c r="O9" s="598"/>
      <c r="P9" s="599" t="s">
        <v>608</v>
      </c>
      <c r="Q9" s="600"/>
      <c r="R9" s="601"/>
      <c r="S9" s="602"/>
      <c r="T9" s="595"/>
      <c r="U9" s="603" t="s">
        <v>609</v>
      </c>
      <c r="V9" s="604" t="s">
        <v>610</v>
      </c>
      <c r="W9" s="605"/>
      <c r="X9" s="606"/>
      <c r="Y9" s="168"/>
      <c r="Z9" s="607"/>
      <c r="AA9" s="608"/>
      <c r="AB9" s="1082"/>
      <c r="AC9" s="1008"/>
      <c r="AD9" s="606" t="s">
        <v>611</v>
      </c>
      <c r="AE9" s="610"/>
      <c r="AF9" s="611"/>
      <c r="AG9" s="612"/>
    </row>
    <row r="10" spans="1:33" s="565" customFormat="1" ht="10.5" customHeight="1">
      <c r="A10" s="577"/>
      <c r="B10" s="578"/>
      <c r="C10" s="579"/>
      <c r="D10" s="591" t="s">
        <v>612</v>
      </c>
      <c r="E10" s="594"/>
      <c r="F10" s="608"/>
      <c r="G10" s="608"/>
      <c r="H10" s="156" t="s">
        <v>613</v>
      </c>
      <c r="I10" s="594"/>
      <c r="J10" s="595"/>
      <c r="K10" s="595" t="s">
        <v>613</v>
      </c>
      <c r="L10" s="613"/>
      <c r="M10" s="594"/>
      <c r="N10" s="608"/>
      <c r="O10" s="614" t="s">
        <v>614</v>
      </c>
      <c r="P10" s="615"/>
      <c r="Q10" s="607"/>
      <c r="R10" s="607" t="s">
        <v>613</v>
      </c>
      <c r="S10" s="602"/>
      <c r="T10" s="595" t="s">
        <v>615</v>
      </c>
      <c r="U10" s="609"/>
      <c r="V10" s="595"/>
      <c r="W10" s="170"/>
      <c r="X10" s="169"/>
      <c r="Y10" s="156"/>
      <c r="Z10" s="178"/>
      <c r="AA10" s="608"/>
      <c r="AB10" s="613"/>
      <c r="AC10" s="176"/>
      <c r="AD10" s="607"/>
      <c r="AE10" s="607"/>
      <c r="AF10" s="616"/>
      <c r="AG10" s="612" t="s">
        <v>612</v>
      </c>
    </row>
    <row r="11" spans="1:33" s="565" customFormat="1" ht="10.5" customHeight="1">
      <c r="A11" s="577"/>
      <c r="B11" s="578"/>
      <c r="C11" s="579"/>
      <c r="D11" s="591" t="s">
        <v>616</v>
      </c>
      <c r="E11" s="594" t="s">
        <v>617</v>
      </c>
      <c r="F11" s="608" t="s">
        <v>618</v>
      </c>
      <c r="G11" s="608" t="s">
        <v>619</v>
      </c>
      <c r="H11" s="156" t="s">
        <v>550</v>
      </c>
      <c r="I11" s="594" t="s">
        <v>617</v>
      </c>
      <c r="J11" s="595" t="s">
        <v>620</v>
      </c>
      <c r="K11" s="595" t="s">
        <v>551</v>
      </c>
      <c r="L11" s="613" t="s">
        <v>621</v>
      </c>
      <c r="M11" s="594" t="s">
        <v>622</v>
      </c>
      <c r="N11" s="608" t="s">
        <v>623</v>
      </c>
      <c r="O11" s="614" t="s">
        <v>624</v>
      </c>
      <c r="P11" s="615"/>
      <c r="Q11" s="607"/>
      <c r="R11" s="607" t="s">
        <v>552</v>
      </c>
      <c r="S11" s="602" t="s">
        <v>625</v>
      </c>
      <c r="T11" s="595" t="s">
        <v>626</v>
      </c>
      <c r="U11" s="609" t="s">
        <v>627</v>
      </c>
      <c r="V11" s="595" t="s">
        <v>628</v>
      </c>
      <c r="W11" s="170" t="s">
        <v>629</v>
      </c>
      <c r="X11" s="169" t="s">
        <v>630</v>
      </c>
      <c r="Y11" s="156" t="s">
        <v>631</v>
      </c>
      <c r="Z11" s="156" t="s">
        <v>633</v>
      </c>
      <c r="AA11" s="608" t="s">
        <v>102</v>
      </c>
      <c r="AB11" s="613" t="s">
        <v>634</v>
      </c>
      <c r="AC11" s="176" t="s">
        <v>613</v>
      </c>
      <c r="AD11" s="617" t="s">
        <v>563</v>
      </c>
      <c r="AE11" s="617" t="s">
        <v>564</v>
      </c>
      <c r="AF11" s="618" t="s">
        <v>635</v>
      </c>
      <c r="AG11" s="612" t="s">
        <v>616</v>
      </c>
    </row>
    <row r="12" spans="1:33" s="565" customFormat="1" ht="10.5" customHeight="1">
      <c r="A12" s="577"/>
      <c r="B12" s="619" t="s">
        <v>120</v>
      </c>
      <c r="C12" s="620"/>
      <c r="D12" s="426" t="s">
        <v>636</v>
      </c>
      <c r="E12" s="594" t="s">
        <v>637</v>
      </c>
      <c r="F12" s="608" t="s">
        <v>638</v>
      </c>
      <c r="G12" s="608"/>
      <c r="H12" s="156" t="s">
        <v>639</v>
      </c>
      <c r="I12" s="594" t="s">
        <v>637</v>
      </c>
      <c r="J12" s="595"/>
      <c r="K12" s="595" t="s">
        <v>639</v>
      </c>
      <c r="L12" s="613" t="s">
        <v>640</v>
      </c>
      <c r="M12" s="594" t="s">
        <v>641</v>
      </c>
      <c r="N12" s="608" t="s">
        <v>641</v>
      </c>
      <c r="O12" s="614" t="s">
        <v>642</v>
      </c>
      <c r="P12" s="594" t="s">
        <v>643</v>
      </c>
      <c r="Q12" s="595" t="s">
        <v>644</v>
      </c>
      <c r="R12" s="595" t="s">
        <v>645</v>
      </c>
      <c r="S12" s="602" t="s">
        <v>646</v>
      </c>
      <c r="T12" s="595" t="s">
        <v>647</v>
      </c>
      <c r="U12" s="602" t="s">
        <v>648</v>
      </c>
      <c r="V12" s="595" t="s">
        <v>649</v>
      </c>
      <c r="W12" s="170" t="s">
        <v>650</v>
      </c>
      <c r="X12" s="156" t="s">
        <v>651</v>
      </c>
      <c r="Y12" s="156"/>
      <c r="Z12" s="156" t="s">
        <v>653</v>
      </c>
      <c r="AA12" s="185"/>
      <c r="AB12" s="175" t="s">
        <v>654</v>
      </c>
      <c r="AC12" s="176" t="s">
        <v>121</v>
      </c>
      <c r="AD12" s="621" t="s">
        <v>568</v>
      </c>
      <c r="AE12" s="621" t="s">
        <v>568</v>
      </c>
      <c r="AF12" s="622"/>
      <c r="AG12" s="623" t="s">
        <v>636</v>
      </c>
    </row>
    <row r="13" spans="1:33" s="565" customFormat="1" ht="10.5" customHeight="1">
      <c r="A13" s="577"/>
      <c r="B13"/>
      <c r="C13" s="620"/>
      <c r="D13" s="426" t="s">
        <v>655</v>
      </c>
      <c r="E13" s="594"/>
      <c r="F13" s="608"/>
      <c r="G13" s="608"/>
      <c r="H13" s="156" t="s">
        <v>656</v>
      </c>
      <c r="I13" s="594"/>
      <c r="J13" s="595"/>
      <c r="K13" s="595" t="s">
        <v>656</v>
      </c>
      <c r="L13" s="613" t="s">
        <v>657</v>
      </c>
      <c r="M13" s="594" t="s">
        <v>658</v>
      </c>
      <c r="N13" s="608" t="s">
        <v>659</v>
      </c>
      <c r="O13" s="614" t="s">
        <v>660</v>
      </c>
      <c r="P13" s="594"/>
      <c r="Q13" s="595"/>
      <c r="R13" s="595" t="s">
        <v>661</v>
      </c>
      <c r="S13" s="602" t="s">
        <v>648</v>
      </c>
      <c r="T13" s="595" t="s">
        <v>662</v>
      </c>
      <c r="U13" s="602"/>
      <c r="V13" s="595"/>
      <c r="W13" s="170"/>
      <c r="X13" s="156" t="s">
        <v>648</v>
      </c>
      <c r="Y13" s="156"/>
      <c r="Z13" s="156"/>
      <c r="AA13" s="595"/>
      <c r="AB13" s="175"/>
      <c r="AC13" s="176" t="s">
        <v>663</v>
      </c>
      <c r="AD13" s="621" t="s">
        <v>663</v>
      </c>
      <c r="AE13" s="621" t="s">
        <v>663</v>
      </c>
      <c r="AF13" s="622"/>
      <c r="AG13" s="623" t="s">
        <v>655</v>
      </c>
    </row>
    <row r="14" spans="1:33" s="565" customFormat="1" ht="10.5" customHeight="1">
      <c r="A14" s="577"/>
      <c r="B14"/>
      <c r="D14" s="591"/>
      <c r="E14" s="624"/>
      <c r="F14" s="625"/>
      <c r="G14" s="625"/>
      <c r="H14" s="193"/>
      <c r="I14" s="624"/>
      <c r="J14" s="626"/>
      <c r="K14" s="626"/>
      <c r="L14" s="627"/>
      <c r="M14" s="594"/>
      <c r="N14" s="608"/>
      <c r="O14" s="614"/>
      <c r="P14" s="594"/>
      <c r="Q14" s="595"/>
      <c r="R14" s="595"/>
      <c r="S14" s="602"/>
      <c r="T14" s="595"/>
      <c r="U14" s="602"/>
      <c r="V14" s="595"/>
      <c r="W14" s="190"/>
      <c r="X14" s="156"/>
      <c r="Y14" s="193"/>
      <c r="Z14" s="193"/>
      <c r="AA14" s="595"/>
      <c r="AB14" s="1083"/>
      <c r="AC14" s="176"/>
      <c r="AD14" s="621"/>
      <c r="AE14" s="621"/>
      <c r="AF14" s="622"/>
      <c r="AG14" s="612"/>
    </row>
    <row r="15" spans="1:33" s="565" customFormat="1" ht="10.5" customHeight="1">
      <c r="A15" s="577"/>
      <c r="B15" s="628" t="s">
        <v>106</v>
      </c>
      <c r="C15" s="629"/>
      <c r="D15" s="580"/>
      <c r="E15" s="630" t="s">
        <v>107</v>
      </c>
      <c r="F15" s="631"/>
      <c r="G15" s="631"/>
      <c r="H15" s="197"/>
      <c r="I15" s="631"/>
      <c r="J15" s="631"/>
      <c r="K15" s="631"/>
      <c r="L15" s="631"/>
      <c r="M15" s="630"/>
      <c r="N15" s="631"/>
      <c r="O15" s="632"/>
      <c r="P15" s="630" t="s">
        <v>107</v>
      </c>
      <c r="Q15" s="631"/>
      <c r="R15" s="631"/>
      <c r="S15" s="631"/>
      <c r="T15" s="631"/>
      <c r="U15" s="633"/>
      <c r="V15" s="631"/>
      <c r="W15" s="631"/>
      <c r="X15" s="631"/>
      <c r="Y15" s="631"/>
      <c r="Z15" s="634"/>
      <c r="AA15" s="631"/>
      <c r="AB15" s="631"/>
      <c r="AC15" s="1010"/>
      <c r="AD15" s="631"/>
      <c r="AE15" s="631"/>
      <c r="AF15" s="631"/>
      <c r="AG15" s="635"/>
    </row>
    <row r="16" spans="1:33" s="565" customFormat="1" ht="9.75" customHeight="1">
      <c r="A16" s="636"/>
      <c r="B16" s="637" t="s">
        <v>670</v>
      </c>
      <c r="C16" s="638"/>
      <c r="D16" s="639"/>
      <c r="E16" s="640">
        <v>1</v>
      </c>
      <c r="F16" s="641">
        <v>2</v>
      </c>
      <c r="G16" s="1084">
        <v>3</v>
      </c>
      <c r="H16" s="209">
        <v>4</v>
      </c>
      <c r="I16" s="643">
        <v>5</v>
      </c>
      <c r="J16" s="644">
        <v>6</v>
      </c>
      <c r="K16" s="644">
        <v>7</v>
      </c>
      <c r="L16" s="645">
        <v>8</v>
      </c>
      <c r="M16" s="640">
        <v>9</v>
      </c>
      <c r="N16" s="644">
        <v>10</v>
      </c>
      <c r="O16" s="642">
        <v>11</v>
      </c>
      <c r="P16" s="640">
        <v>12</v>
      </c>
      <c r="Q16" s="644">
        <v>13</v>
      </c>
      <c r="R16" s="641">
        <v>14</v>
      </c>
      <c r="S16" s="645">
        <v>15</v>
      </c>
      <c r="T16" s="644">
        <v>16</v>
      </c>
      <c r="U16" s="642">
        <v>17</v>
      </c>
      <c r="V16" s="644">
        <v>18</v>
      </c>
      <c r="W16" s="644">
        <v>19</v>
      </c>
      <c r="X16" s="641">
        <v>20</v>
      </c>
      <c r="Y16" s="641">
        <v>21</v>
      </c>
      <c r="Z16" s="641">
        <v>23</v>
      </c>
      <c r="AA16" s="641">
        <v>24</v>
      </c>
      <c r="AB16" s="1084">
        <v>25</v>
      </c>
      <c r="AC16" s="209">
        <v>26</v>
      </c>
      <c r="AD16" s="643">
        <v>27</v>
      </c>
      <c r="AE16" s="644">
        <v>28</v>
      </c>
      <c r="AF16" s="645">
        <v>29</v>
      </c>
      <c r="AG16" s="646"/>
    </row>
    <row r="17" spans="1:34" s="565" customFormat="1" ht="9" customHeight="1">
      <c r="A17" s="647"/>
      <c r="B17" s="648"/>
      <c r="C17" s="616" t="s">
        <v>671</v>
      </c>
      <c r="D17" s="215">
        <v>1</v>
      </c>
      <c r="E17" s="1085" t="s">
        <v>672</v>
      </c>
      <c r="F17" s="649"/>
      <c r="G17" s="1086"/>
      <c r="H17" s="1013"/>
      <c r="I17" s="650" t="s">
        <v>672</v>
      </c>
      <c r="J17" s="649"/>
      <c r="K17" s="649"/>
      <c r="L17" s="651"/>
      <c r="M17" s="458"/>
      <c r="N17" s="652"/>
      <c r="O17" s="651"/>
      <c r="P17" s="653"/>
      <c r="Q17" s="652"/>
      <c r="R17" s="652"/>
      <c r="S17" s="651"/>
      <c r="T17" s="652"/>
      <c r="U17" s="654">
        <v>33.855174973386106</v>
      </c>
      <c r="V17" s="650">
        <v>20.927118875392384</v>
      </c>
      <c r="W17" s="650">
        <v>42.23502115463355</v>
      </c>
      <c r="X17" s="650">
        <v>14.353578906432082</v>
      </c>
      <c r="Y17" s="650">
        <v>699.0081752422548</v>
      </c>
      <c r="Z17" s="650">
        <v>5.16384604886038</v>
      </c>
      <c r="AA17" s="652"/>
      <c r="AB17" s="1087"/>
      <c r="AC17" s="1015">
        <v>29.415006141667806</v>
      </c>
      <c r="AD17" s="650">
        <v>815.5429152009592</v>
      </c>
      <c r="AE17" s="650">
        <v>29.469448614712707</v>
      </c>
      <c r="AF17" s="650">
        <v>845.012363815672</v>
      </c>
      <c r="AG17" s="460">
        <v>1</v>
      </c>
      <c r="AH17" s="1088"/>
    </row>
    <row r="18" spans="1:34" s="565" customFormat="1" ht="9" customHeight="1">
      <c r="A18" s="577"/>
      <c r="B18" s="655"/>
      <c r="C18" s="656" t="s">
        <v>673</v>
      </c>
      <c r="D18" s="226">
        <v>2</v>
      </c>
      <c r="E18" s="650">
        <v>0.7393018544424731</v>
      </c>
      <c r="F18" s="650" t="s">
        <v>672</v>
      </c>
      <c r="G18" s="1089">
        <v>31.838764159956327</v>
      </c>
      <c r="H18" s="318" t="s">
        <v>672</v>
      </c>
      <c r="I18" s="650" t="s">
        <v>672</v>
      </c>
      <c r="J18" s="650">
        <v>38.243946874573496</v>
      </c>
      <c r="K18" s="650" t="s">
        <v>672</v>
      </c>
      <c r="L18" s="654">
        <v>2.2434488876757204</v>
      </c>
      <c r="M18" s="657">
        <v>933.021837041081</v>
      </c>
      <c r="N18" s="650">
        <v>1102.290159683363</v>
      </c>
      <c r="O18" s="654">
        <v>38.14658113825577</v>
      </c>
      <c r="P18" s="657">
        <v>807.7410912037669</v>
      </c>
      <c r="Q18" s="650">
        <v>32.31946226286338</v>
      </c>
      <c r="R18" s="650">
        <v>156.21905281834313</v>
      </c>
      <c r="S18" s="654">
        <v>105.12078613347893</v>
      </c>
      <c r="T18" s="650" t="s">
        <v>672</v>
      </c>
      <c r="U18" s="654">
        <v>3202.6851972157774</v>
      </c>
      <c r="V18" s="652"/>
      <c r="W18" s="652"/>
      <c r="X18" s="652"/>
      <c r="Y18" s="650" t="s">
        <v>672</v>
      </c>
      <c r="Z18" s="652"/>
      <c r="AA18" s="650">
        <v>1181.511810208817</v>
      </c>
      <c r="AB18" s="1089">
        <v>12.407028797597926</v>
      </c>
      <c r="AC18" s="319"/>
      <c r="AD18" s="650">
        <v>3205.8434435222466</v>
      </c>
      <c r="AE18" s="650">
        <v>4439.552970335609</v>
      </c>
      <c r="AF18" s="650">
        <v>7645.396413857856</v>
      </c>
      <c r="AG18" s="464">
        <v>2</v>
      </c>
      <c r="AH18" s="1088"/>
    </row>
    <row r="19" spans="1:34" s="565" customFormat="1" ht="9" customHeight="1">
      <c r="A19" s="659" t="s">
        <v>674</v>
      </c>
      <c r="B19" s="585"/>
      <c r="C19" s="656" t="s">
        <v>675</v>
      </c>
      <c r="D19" s="226">
        <v>3</v>
      </c>
      <c r="E19" s="650" t="s">
        <v>672</v>
      </c>
      <c r="F19" s="650" t="s">
        <v>672</v>
      </c>
      <c r="G19" s="1089" t="s">
        <v>672</v>
      </c>
      <c r="H19" s="318" t="s">
        <v>672</v>
      </c>
      <c r="I19" s="650" t="s">
        <v>672</v>
      </c>
      <c r="J19" s="650" t="s">
        <v>672</v>
      </c>
      <c r="K19" s="650" t="s">
        <v>672</v>
      </c>
      <c r="L19" s="654" t="s">
        <v>672</v>
      </c>
      <c r="M19" s="652"/>
      <c r="N19" s="652"/>
      <c r="O19" s="651"/>
      <c r="P19" s="653"/>
      <c r="Q19" s="652"/>
      <c r="R19" s="652"/>
      <c r="S19" s="651"/>
      <c r="T19" s="650" t="s">
        <v>672</v>
      </c>
      <c r="U19" s="654" t="s">
        <v>672</v>
      </c>
      <c r="V19" s="652"/>
      <c r="W19" s="652"/>
      <c r="X19" s="652"/>
      <c r="Y19" s="652"/>
      <c r="Z19" s="652"/>
      <c r="AA19" s="652"/>
      <c r="AB19" s="1087"/>
      <c r="AC19" s="319"/>
      <c r="AD19" s="650" t="s">
        <v>672</v>
      </c>
      <c r="AE19" s="650" t="s">
        <v>672</v>
      </c>
      <c r="AF19" s="650" t="s">
        <v>672</v>
      </c>
      <c r="AG19" s="464">
        <v>3</v>
      </c>
      <c r="AH19" s="1088"/>
    </row>
    <row r="20" spans="1:34" s="565" customFormat="1" ht="9" customHeight="1">
      <c r="A20" s="659" t="s">
        <v>676</v>
      </c>
      <c r="B20" s="660"/>
      <c r="C20" s="661" t="s">
        <v>677</v>
      </c>
      <c r="D20" s="234">
        <v>4</v>
      </c>
      <c r="E20" s="662">
        <v>0.7393018544424731</v>
      </c>
      <c r="F20" s="662" t="s">
        <v>672</v>
      </c>
      <c r="G20" s="1090">
        <v>31.838764159956327</v>
      </c>
      <c r="H20" s="320" t="s">
        <v>672</v>
      </c>
      <c r="I20" s="662" t="s">
        <v>672</v>
      </c>
      <c r="J20" s="662">
        <v>38.243946874573496</v>
      </c>
      <c r="K20" s="662" t="s">
        <v>672</v>
      </c>
      <c r="L20" s="663">
        <v>2.2434488876757204</v>
      </c>
      <c r="M20" s="664">
        <v>933.021837041081</v>
      </c>
      <c r="N20" s="662">
        <v>1102.290159683363</v>
      </c>
      <c r="O20" s="663">
        <v>38.14658113825577</v>
      </c>
      <c r="P20" s="664">
        <v>807.7410912037669</v>
      </c>
      <c r="Q20" s="662">
        <v>32.31946226286338</v>
      </c>
      <c r="R20" s="662">
        <v>156.21905281834313</v>
      </c>
      <c r="S20" s="663">
        <v>105.12078613347893</v>
      </c>
      <c r="T20" s="662" t="s">
        <v>672</v>
      </c>
      <c r="U20" s="663">
        <v>3236.5403721891635</v>
      </c>
      <c r="V20" s="662">
        <v>20.927118875392384</v>
      </c>
      <c r="W20" s="662">
        <v>42.23502115463355</v>
      </c>
      <c r="X20" s="662">
        <v>14.353578906432082</v>
      </c>
      <c r="Y20" s="662">
        <v>699.0081752422548</v>
      </c>
      <c r="Z20" s="662">
        <v>5.16384604886038</v>
      </c>
      <c r="AA20" s="662">
        <v>1181.511810208817</v>
      </c>
      <c r="AB20" s="1090">
        <v>12.407028797597926</v>
      </c>
      <c r="AC20" s="527">
        <v>29.415006141667806</v>
      </c>
      <c r="AD20" s="662">
        <v>4021.386358723206</v>
      </c>
      <c r="AE20" s="662">
        <v>4469.0224189503215</v>
      </c>
      <c r="AF20" s="662">
        <v>8490.408777673527</v>
      </c>
      <c r="AG20" s="470">
        <v>4</v>
      </c>
      <c r="AH20" s="1088"/>
    </row>
    <row r="21" spans="1:34" s="565" customFormat="1" ht="9" customHeight="1">
      <c r="A21" s="659" t="s">
        <v>3</v>
      </c>
      <c r="B21" s="585"/>
      <c r="C21" s="656" t="s">
        <v>4</v>
      </c>
      <c r="D21" s="226">
        <v>5</v>
      </c>
      <c r="E21" s="650" t="s">
        <v>672</v>
      </c>
      <c r="F21" s="650" t="s">
        <v>672</v>
      </c>
      <c r="G21" s="1089" t="s">
        <v>672</v>
      </c>
      <c r="H21" s="318" t="s">
        <v>672</v>
      </c>
      <c r="I21" s="650" t="s">
        <v>672</v>
      </c>
      <c r="J21" s="650" t="s">
        <v>672</v>
      </c>
      <c r="K21" s="650" t="s">
        <v>672</v>
      </c>
      <c r="L21" s="651"/>
      <c r="M21" s="657" t="s">
        <v>672</v>
      </c>
      <c r="N21" s="650" t="s">
        <v>672</v>
      </c>
      <c r="O21" s="654" t="s">
        <v>672</v>
      </c>
      <c r="P21" s="657" t="s">
        <v>672</v>
      </c>
      <c r="Q21" s="650" t="s">
        <v>672</v>
      </c>
      <c r="R21" s="650" t="s">
        <v>672</v>
      </c>
      <c r="S21" s="654" t="s">
        <v>672</v>
      </c>
      <c r="T21" s="650" t="s">
        <v>672</v>
      </c>
      <c r="U21" s="654">
        <v>208.21362849733862</v>
      </c>
      <c r="V21" s="652"/>
      <c r="W21" s="652"/>
      <c r="X21" s="652"/>
      <c r="Y21" s="650">
        <v>63.69300532277877</v>
      </c>
      <c r="Z21" s="652"/>
      <c r="AA21" s="650" t="s">
        <v>672</v>
      </c>
      <c r="AB21" s="1089" t="s">
        <v>672</v>
      </c>
      <c r="AC21" s="319"/>
      <c r="AD21" s="650">
        <v>271.9066338201174</v>
      </c>
      <c r="AE21" s="650" t="s">
        <v>672</v>
      </c>
      <c r="AF21" s="650">
        <v>271.9066338201174</v>
      </c>
      <c r="AG21" s="464">
        <v>5</v>
      </c>
      <c r="AH21" s="1088"/>
    </row>
    <row r="22" spans="1:34" s="565" customFormat="1" ht="9" customHeight="1" thickBot="1">
      <c r="A22" s="577"/>
      <c r="B22" s="655"/>
      <c r="C22" s="656" t="s">
        <v>5</v>
      </c>
      <c r="D22" s="226">
        <v>7</v>
      </c>
      <c r="E22" s="650" t="s">
        <v>672</v>
      </c>
      <c r="F22" s="650" t="s">
        <v>672</v>
      </c>
      <c r="G22" s="1089">
        <v>0.5875068240753378</v>
      </c>
      <c r="H22" s="318" t="s">
        <v>672</v>
      </c>
      <c r="I22" s="650" t="s">
        <v>672</v>
      </c>
      <c r="J22" s="650" t="s">
        <v>672</v>
      </c>
      <c r="K22" s="650">
        <v>1.5975501569537327</v>
      </c>
      <c r="L22" s="654">
        <v>1.1261430326190802</v>
      </c>
      <c r="M22" s="652"/>
      <c r="N22" s="652"/>
      <c r="O22" s="651"/>
      <c r="P22" s="653"/>
      <c r="Q22" s="652"/>
      <c r="R22" s="652"/>
      <c r="S22" s="651"/>
      <c r="T22" s="650" t="s">
        <v>672</v>
      </c>
      <c r="U22" s="654">
        <v>15.76837832673673</v>
      </c>
      <c r="V22" s="652"/>
      <c r="W22" s="658"/>
      <c r="X22" s="652"/>
      <c r="Y22" s="658"/>
      <c r="Z22" s="652"/>
      <c r="AA22" s="652"/>
      <c r="AB22" s="1087"/>
      <c r="AC22" s="319"/>
      <c r="AD22" s="650">
        <v>16.89452135935581</v>
      </c>
      <c r="AE22" s="650">
        <v>2.19624010509076</v>
      </c>
      <c r="AF22" s="650">
        <v>19.09076146444657</v>
      </c>
      <c r="AG22" s="464">
        <v>7</v>
      </c>
      <c r="AH22" s="1088"/>
    </row>
    <row r="23" spans="1:34" s="671" customFormat="1" ht="9.75" customHeight="1" thickBot="1">
      <c r="A23" s="665"/>
      <c r="B23" s="666"/>
      <c r="C23" s="667" t="s">
        <v>6</v>
      </c>
      <c r="D23" s="244">
        <v>8</v>
      </c>
      <c r="E23" s="668">
        <v>0.7393018544424731</v>
      </c>
      <c r="F23" s="668" t="s">
        <v>672</v>
      </c>
      <c r="G23" s="702">
        <v>31.25125733588099</v>
      </c>
      <c r="H23" s="1020" t="s">
        <v>672</v>
      </c>
      <c r="I23" s="668" t="s">
        <v>672</v>
      </c>
      <c r="J23" s="668">
        <v>38.24327828579228</v>
      </c>
      <c r="K23" s="668" t="s">
        <v>672</v>
      </c>
      <c r="L23" s="669">
        <v>1.1173058550566402</v>
      </c>
      <c r="M23" s="670">
        <v>933.021837041081</v>
      </c>
      <c r="N23" s="668">
        <v>1102.290159683363</v>
      </c>
      <c r="O23" s="669">
        <v>38.14658113825577</v>
      </c>
      <c r="P23" s="670">
        <v>807.7410912037669</v>
      </c>
      <c r="Q23" s="668">
        <v>32.31946226286338</v>
      </c>
      <c r="R23" s="668">
        <v>156.21905281834313</v>
      </c>
      <c r="S23" s="669">
        <v>105.12078613347893</v>
      </c>
      <c r="T23" s="668" t="s">
        <v>672</v>
      </c>
      <c r="U23" s="669">
        <v>3012.5583653650883</v>
      </c>
      <c r="V23" s="668">
        <v>20.927118875392384</v>
      </c>
      <c r="W23" s="668">
        <v>42.23502115463355</v>
      </c>
      <c r="X23" s="668">
        <v>14.353578906432082</v>
      </c>
      <c r="Y23" s="668">
        <v>635.315169919476</v>
      </c>
      <c r="Z23" s="668">
        <v>5.16384604886038</v>
      </c>
      <c r="AA23" s="668">
        <v>1181.511810208817</v>
      </c>
      <c r="AB23" s="702">
        <v>12.407028797597926</v>
      </c>
      <c r="AC23" s="1021">
        <v>29.415006141667806</v>
      </c>
      <c r="AD23" s="668">
        <v>3732.585203543733</v>
      </c>
      <c r="AE23" s="668">
        <v>4466.826178845231</v>
      </c>
      <c r="AF23" s="668">
        <v>8199.411382388964</v>
      </c>
      <c r="AG23" s="476">
        <v>8</v>
      </c>
      <c r="AH23" s="1088"/>
    </row>
    <row r="24" spans="1:34" s="565" customFormat="1" ht="9" customHeight="1">
      <c r="A24" s="672"/>
      <c r="B24" s="673"/>
      <c r="C24" s="253" t="s">
        <v>199</v>
      </c>
      <c r="D24" s="226">
        <v>11</v>
      </c>
      <c r="E24" s="650" t="s">
        <v>672</v>
      </c>
      <c r="F24" s="652"/>
      <c r="G24" s="1089" t="s">
        <v>672</v>
      </c>
      <c r="H24" s="319"/>
      <c r="I24" s="650" t="s">
        <v>672</v>
      </c>
      <c r="J24" s="650" t="s">
        <v>672</v>
      </c>
      <c r="K24" s="1091" t="s">
        <v>672</v>
      </c>
      <c r="L24" s="1092" t="s">
        <v>672</v>
      </c>
      <c r="M24" s="458"/>
      <c r="N24" s="1091" t="s">
        <v>672</v>
      </c>
      <c r="O24" s="651"/>
      <c r="P24" s="1093" t="s">
        <v>672</v>
      </c>
      <c r="Q24" s="1091" t="s">
        <v>672</v>
      </c>
      <c r="R24" s="652"/>
      <c r="S24" s="1092" t="s">
        <v>672</v>
      </c>
      <c r="T24" s="1091" t="s">
        <v>672</v>
      </c>
      <c r="U24" s="1092">
        <v>89.42954142213732</v>
      </c>
      <c r="V24" s="652"/>
      <c r="W24" s="652"/>
      <c r="X24" s="1091" t="s">
        <v>672</v>
      </c>
      <c r="Y24" s="1091">
        <v>3.0815818206633008</v>
      </c>
      <c r="Z24" s="1091" t="s">
        <v>672</v>
      </c>
      <c r="AA24" s="652"/>
      <c r="AB24" s="1087"/>
      <c r="AC24" s="1015" t="s">
        <v>672</v>
      </c>
      <c r="AD24" s="650">
        <v>92.51112324280062</v>
      </c>
      <c r="AE24" s="650" t="s">
        <v>672</v>
      </c>
      <c r="AF24" s="650">
        <v>92.98733997543334</v>
      </c>
      <c r="AG24" s="464">
        <v>11</v>
      </c>
      <c r="AH24" s="1088"/>
    </row>
    <row r="25" spans="1:34" s="565" customFormat="1" ht="9" customHeight="1">
      <c r="A25" s="672"/>
      <c r="B25" s="675" t="s">
        <v>7</v>
      </c>
      <c r="C25" s="253" t="s">
        <v>209</v>
      </c>
      <c r="D25" s="226">
        <v>12</v>
      </c>
      <c r="E25" s="650" t="s">
        <v>672</v>
      </c>
      <c r="F25" s="652"/>
      <c r="G25" s="1089" t="s">
        <v>672</v>
      </c>
      <c r="H25" s="319"/>
      <c r="I25" s="650" t="s">
        <v>672</v>
      </c>
      <c r="J25" s="650" t="s">
        <v>672</v>
      </c>
      <c r="K25" s="650" t="s">
        <v>672</v>
      </c>
      <c r="L25" s="654" t="s">
        <v>672</v>
      </c>
      <c r="M25" s="458"/>
      <c r="N25" s="650" t="s">
        <v>672</v>
      </c>
      <c r="O25" s="651"/>
      <c r="P25" s="657">
        <v>2.4683362904326467</v>
      </c>
      <c r="Q25" s="650" t="s">
        <v>672</v>
      </c>
      <c r="R25" s="652"/>
      <c r="S25" s="654" t="s">
        <v>672</v>
      </c>
      <c r="T25" s="650" t="s">
        <v>672</v>
      </c>
      <c r="U25" s="654">
        <v>773.1068308994131</v>
      </c>
      <c r="V25" s="652"/>
      <c r="W25" s="652"/>
      <c r="X25" s="1091" t="s">
        <v>672</v>
      </c>
      <c r="Y25" s="650">
        <v>17.940801146444656</v>
      </c>
      <c r="Z25" s="650" t="s">
        <v>672</v>
      </c>
      <c r="AA25" s="652"/>
      <c r="AB25" s="1087"/>
      <c r="AC25" s="526" t="s">
        <v>672</v>
      </c>
      <c r="AD25" s="650">
        <v>791.0476320458578</v>
      </c>
      <c r="AE25" s="650">
        <v>2.4683362904326467</v>
      </c>
      <c r="AF25" s="650">
        <v>793.5159683362904</v>
      </c>
      <c r="AG25" s="464">
        <v>12</v>
      </c>
      <c r="AH25" s="1088"/>
    </row>
    <row r="26" spans="1:34" s="565" customFormat="1" ht="9" customHeight="1">
      <c r="A26" s="672" t="s">
        <v>8</v>
      </c>
      <c r="B26" s="675" t="s">
        <v>9</v>
      </c>
      <c r="C26" s="256" t="s">
        <v>331</v>
      </c>
      <c r="D26" s="226">
        <v>13</v>
      </c>
      <c r="E26" s="650" t="s">
        <v>672</v>
      </c>
      <c r="F26" s="652"/>
      <c r="G26" s="1089" t="s">
        <v>672</v>
      </c>
      <c r="H26" s="319"/>
      <c r="I26" s="650" t="s">
        <v>672</v>
      </c>
      <c r="J26" s="650" t="s">
        <v>672</v>
      </c>
      <c r="K26" s="650" t="s">
        <v>672</v>
      </c>
      <c r="L26" s="654" t="s">
        <v>672</v>
      </c>
      <c r="M26" s="458"/>
      <c r="N26" s="650" t="s">
        <v>672</v>
      </c>
      <c r="O26" s="651"/>
      <c r="P26" s="657">
        <v>1.3004640371229699</v>
      </c>
      <c r="Q26" s="650" t="s">
        <v>672</v>
      </c>
      <c r="R26" s="652"/>
      <c r="S26" s="654" t="s">
        <v>672</v>
      </c>
      <c r="T26" s="650" t="s">
        <v>672</v>
      </c>
      <c r="U26" s="654">
        <v>45.34840316637096</v>
      </c>
      <c r="V26" s="652"/>
      <c r="W26" s="652"/>
      <c r="X26" s="1091" t="s">
        <v>672</v>
      </c>
      <c r="Y26" s="650">
        <v>135.87726900504984</v>
      </c>
      <c r="Z26" s="652"/>
      <c r="AA26" s="652"/>
      <c r="AB26" s="1087"/>
      <c r="AC26" s="526" t="s">
        <v>672</v>
      </c>
      <c r="AD26" s="650">
        <v>181.2256721714208</v>
      </c>
      <c r="AE26" s="650">
        <v>1.6109594649924937</v>
      </c>
      <c r="AF26" s="650">
        <v>182.8366316364133</v>
      </c>
      <c r="AG26" s="464">
        <v>13</v>
      </c>
      <c r="AH26" s="1088"/>
    </row>
    <row r="27" spans="1:34" s="565" customFormat="1" ht="9" customHeight="1">
      <c r="A27" s="672" t="s">
        <v>10</v>
      </c>
      <c r="B27" s="675" t="s">
        <v>565</v>
      </c>
      <c r="C27" s="253" t="s">
        <v>11</v>
      </c>
      <c r="D27" s="226">
        <v>15</v>
      </c>
      <c r="E27" s="652"/>
      <c r="F27" s="652"/>
      <c r="G27" s="1087"/>
      <c r="H27" s="319"/>
      <c r="I27" s="652"/>
      <c r="J27" s="652"/>
      <c r="K27" s="652"/>
      <c r="L27" s="651"/>
      <c r="M27" s="458"/>
      <c r="N27" s="652"/>
      <c r="O27" s="651"/>
      <c r="P27" s="653"/>
      <c r="Q27" s="652"/>
      <c r="R27" s="652"/>
      <c r="S27" s="651"/>
      <c r="T27" s="652"/>
      <c r="U27" s="651"/>
      <c r="V27" s="650">
        <v>20.927118875392384</v>
      </c>
      <c r="W27" s="652"/>
      <c r="X27" s="652"/>
      <c r="Y27" s="652"/>
      <c r="Z27" s="652"/>
      <c r="AA27" s="650">
        <v>170.37784905145355</v>
      </c>
      <c r="AB27" s="1087"/>
      <c r="AC27" s="319"/>
      <c r="AD27" s="650">
        <v>20.927118875392384</v>
      </c>
      <c r="AE27" s="650">
        <v>170.37784905145355</v>
      </c>
      <c r="AF27" s="650">
        <v>191.30496792684593</v>
      </c>
      <c r="AG27" s="464">
        <v>15</v>
      </c>
      <c r="AH27" s="1088"/>
    </row>
    <row r="28" spans="1:34" s="565" customFormat="1" ht="9" customHeight="1">
      <c r="A28" s="672" t="s">
        <v>12</v>
      </c>
      <c r="B28" s="675" t="s">
        <v>13</v>
      </c>
      <c r="C28" s="258" t="s">
        <v>14</v>
      </c>
      <c r="D28" s="226">
        <v>16</v>
      </c>
      <c r="E28" s="652"/>
      <c r="F28" s="652"/>
      <c r="G28" s="1087"/>
      <c r="H28" s="319"/>
      <c r="I28" s="652"/>
      <c r="J28" s="652"/>
      <c r="K28" s="652"/>
      <c r="L28" s="651"/>
      <c r="M28" s="458"/>
      <c r="N28" s="652"/>
      <c r="O28" s="651"/>
      <c r="P28" s="653"/>
      <c r="Q28" s="652"/>
      <c r="R28" s="652"/>
      <c r="S28" s="651"/>
      <c r="T28" s="652"/>
      <c r="U28" s="651"/>
      <c r="V28" s="652"/>
      <c r="W28" s="650">
        <v>42.23502115463355</v>
      </c>
      <c r="X28" s="1091">
        <v>13.636598145187214</v>
      </c>
      <c r="Y28" s="650">
        <v>86.86399617851781</v>
      </c>
      <c r="Z28" s="650">
        <v>5.16384604886038</v>
      </c>
      <c r="AA28" s="652"/>
      <c r="AB28" s="1087"/>
      <c r="AC28" s="319"/>
      <c r="AD28" s="650">
        <v>147.89946152719895</v>
      </c>
      <c r="AE28" s="650" t="s">
        <v>672</v>
      </c>
      <c r="AF28" s="650">
        <v>147.89946152719895</v>
      </c>
      <c r="AG28" s="464">
        <v>16</v>
      </c>
      <c r="AH28" s="1088"/>
    </row>
    <row r="29" spans="1:34" s="565" customFormat="1" ht="9" customHeight="1">
      <c r="A29" s="672" t="s">
        <v>15</v>
      </c>
      <c r="B29" s="675" t="s">
        <v>16</v>
      </c>
      <c r="C29" s="253" t="s">
        <v>200</v>
      </c>
      <c r="D29" s="226">
        <v>17</v>
      </c>
      <c r="E29" s="650" t="s">
        <v>672</v>
      </c>
      <c r="F29" s="652"/>
      <c r="G29" s="1089" t="s">
        <v>672</v>
      </c>
      <c r="H29" s="319"/>
      <c r="I29" s="650" t="s">
        <v>672</v>
      </c>
      <c r="J29" s="650" t="s">
        <v>672</v>
      </c>
      <c r="K29" s="650" t="s">
        <v>672</v>
      </c>
      <c r="L29" s="654">
        <v>1.11730585505664</v>
      </c>
      <c r="M29" s="458"/>
      <c r="N29" s="652"/>
      <c r="O29" s="651"/>
      <c r="P29" s="657">
        <v>9.92333151357991</v>
      </c>
      <c r="Q29" s="650" t="s">
        <v>672</v>
      </c>
      <c r="R29" s="652"/>
      <c r="S29" s="654" t="s">
        <v>672</v>
      </c>
      <c r="T29" s="650" t="s">
        <v>672</v>
      </c>
      <c r="U29" s="654">
        <v>231.34424048041492</v>
      </c>
      <c r="V29" s="652"/>
      <c r="W29" s="652"/>
      <c r="X29" s="1091" t="s">
        <v>672</v>
      </c>
      <c r="Y29" s="650">
        <v>37.32380237477822</v>
      </c>
      <c r="Z29" s="652"/>
      <c r="AA29" s="652"/>
      <c r="AB29" s="1087"/>
      <c r="AC29" s="319"/>
      <c r="AD29" s="650">
        <v>269.78534871024976</v>
      </c>
      <c r="AE29" s="650">
        <v>9.92333151357991</v>
      </c>
      <c r="AF29" s="650">
        <v>279.7086802238297</v>
      </c>
      <c r="AG29" s="464">
        <v>17</v>
      </c>
      <c r="AH29" s="1088"/>
    </row>
    <row r="30" spans="1:34" s="565" customFormat="1" ht="9" customHeight="1">
      <c r="A30" s="672" t="s">
        <v>17</v>
      </c>
      <c r="B30" s="675"/>
      <c r="C30" s="674" t="s">
        <v>18</v>
      </c>
      <c r="D30" s="226">
        <v>20</v>
      </c>
      <c r="E30" s="652"/>
      <c r="F30" s="652"/>
      <c r="G30" s="1087"/>
      <c r="H30" s="318" t="s">
        <v>672</v>
      </c>
      <c r="I30" s="652"/>
      <c r="J30" s="652"/>
      <c r="K30" s="652"/>
      <c r="L30" s="651"/>
      <c r="M30" s="458"/>
      <c r="N30" s="652"/>
      <c r="O30" s="651"/>
      <c r="P30" s="653"/>
      <c r="Q30" s="652"/>
      <c r="R30" s="650">
        <v>2.7406851371639145</v>
      </c>
      <c r="S30" s="651"/>
      <c r="T30" s="652"/>
      <c r="U30" s="654">
        <v>0.6822028115190392</v>
      </c>
      <c r="V30" s="652"/>
      <c r="W30" s="652"/>
      <c r="X30" s="650" t="s">
        <v>672</v>
      </c>
      <c r="Y30" s="650" t="s">
        <v>672</v>
      </c>
      <c r="Z30" s="650" t="s">
        <v>672</v>
      </c>
      <c r="AA30" s="652"/>
      <c r="AB30" s="1087"/>
      <c r="AC30" s="319"/>
      <c r="AD30" s="650">
        <v>0.6822028115190392</v>
      </c>
      <c r="AE30" s="650">
        <v>2.7406851371639145</v>
      </c>
      <c r="AF30" s="650">
        <v>3.4228879486829538</v>
      </c>
      <c r="AG30" s="464">
        <v>20</v>
      </c>
      <c r="AH30" s="1088"/>
    </row>
    <row r="31" spans="1:34" s="565" customFormat="1" ht="9.75" customHeight="1">
      <c r="A31" s="672" t="s">
        <v>19</v>
      </c>
      <c r="B31" s="676"/>
      <c r="C31" s="677" t="s">
        <v>20</v>
      </c>
      <c r="D31" s="234">
        <v>21</v>
      </c>
      <c r="E31" s="662" t="s">
        <v>672</v>
      </c>
      <c r="F31" s="678"/>
      <c r="G31" s="1090" t="s">
        <v>672</v>
      </c>
      <c r="H31" s="320" t="s">
        <v>672</v>
      </c>
      <c r="I31" s="662" t="s">
        <v>672</v>
      </c>
      <c r="J31" s="662" t="s">
        <v>672</v>
      </c>
      <c r="K31" s="662" t="s">
        <v>672</v>
      </c>
      <c r="L31" s="663">
        <v>1.11730585505664</v>
      </c>
      <c r="M31" s="678"/>
      <c r="N31" s="662" t="s">
        <v>672</v>
      </c>
      <c r="O31" s="679"/>
      <c r="P31" s="664">
        <v>14.166882762385697</v>
      </c>
      <c r="Q31" s="662" t="s">
        <v>672</v>
      </c>
      <c r="R31" s="662">
        <v>2.7406851371639145</v>
      </c>
      <c r="S31" s="663" t="s">
        <v>672</v>
      </c>
      <c r="T31" s="662" t="s">
        <v>672</v>
      </c>
      <c r="U31" s="663">
        <v>1139.9112187798555</v>
      </c>
      <c r="V31" s="662">
        <v>20.927118875392384</v>
      </c>
      <c r="W31" s="662">
        <v>42.23502115463355</v>
      </c>
      <c r="X31" s="662">
        <v>13.636598145187214</v>
      </c>
      <c r="Y31" s="662">
        <v>281.08745052545385</v>
      </c>
      <c r="Z31" s="662">
        <v>5.16384604886038</v>
      </c>
      <c r="AA31" s="662">
        <v>170.37784905145355</v>
      </c>
      <c r="AB31" s="1090" t="s">
        <v>672</v>
      </c>
      <c r="AC31" s="320" t="s">
        <v>672</v>
      </c>
      <c r="AD31" s="662">
        <v>1504.0785593844396</v>
      </c>
      <c r="AE31" s="662">
        <v>187.59737819025526</v>
      </c>
      <c r="AF31" s="662">
        <v>1691.675937574695</v>
      </c>
      <c r="AG31" s="470">
        <v>21</v>
      </c>
      <c r="AH31" s="1088"/>
    </row>
    <row r="32" spans="1:34" s="565" customFormat="1" ht="9" customHeight="1">
      <c r="A32" s="672" t="s">
        <v>21</v>
      </c>
      <c r="B32" s="673"/>
      <c r="C32" s="253" t="s">
        <v>199</v>
      </c>
      <c r="D32" s="226">
        <v>24</v>
      </c>
      <c r="E32" s="652"/>
      <c r="F32" s="650" t="s">
        <v>672</v>
      </c>
      <c r="G32" s="1087"/>
      <c r="H32" s="319"/>
      <c r="I32" s="652"/>
      <c r="J32" s="650" t="s">
        <v>672</v>
      </c>
      <c r="K32" s="650" t="s">
        <v>672</v>
      </c>
      <c r="L32" s="651"/>
      <c r="M32" s="458"/>
      <c r="N32" s="652"/>
      <c r="O32" s="651"/>
      <c r="P32" s="653"/>
      <c r="Q32" s="652"/>
      <c r="R32" s="652"/>
      <c r="S32" s="651"/>
      <c r="T32" s="652"/>
      <c r="U32" s="651"/>
      <c r="V32" s="652"/>
      <c r="W32" s="652"/>
      <c r="X32" s="652"/>
      <c r="Y32" s="652"/>
      <c r="Z32" s="652"/>
      <c r="AA32" s="1091">
        <v>45.183021700559586</v>
      </c>
      <c r="AB32" s="1087"/>
      <c r="AC32" s="319"/>
      <c r="AD32" s="652"/>
      <c r="AE32" s="650">
        <v>45.183021700559586</v>
      </c>
      <c r="AF32" s="650">
        <v>45.183021700559586</v>
      </c>
      <c r="AG32" s="464">
        <v>24</v>
      </c>
      <c r="AH32" s="1088"/>
    </row>
    <row r="33" spans="1:34" s="565" customFormat="1" ht="9" customHeight="1">
      <c r="A33" s="672" t="s">
        <v>22</v>
      </c>
      <c r="B33" s="675" t="s">
        <v>7</v>
      </c>
      <c r="C33" s="253" t="s">
        <v>209</v>
      </c>
      <c r="D33" s="226">
        <v>25</v>
      </c>
      <c r="E33" s="652"/>
      <c r="F33" s="652"/>
      <c r="G33" s="1087"/>
      <c r="H33" s="319"/>
      <c r="I33" s="652"/>
      <c r="J33" s="652"/>
      <c r="K33" s="652"/>
      <c r="L33" s="651"/>
      <c r="M33" s="458"/>
      <c r="N33" s="652"/>
      <c r="O33" s="651"/>
      <c r="P33" s="653"/>
      <c r="Q33" s="652"/>
      <c r="R33" s="652"/>
      <c r="S33" s="651"/>
      <c r="T33" s="652"/>
      <c r="U33" s="651"/>
      <c r="V33" s="652"/>
      <c r="W33" s="652"/>
      <c r="X33" s="652"/>
      <c r="Y33" s="652"/>
      <c r="Z33" s="652"/>
      <c r="AA33" s="650">
        <v>249.43843319230248</v>
      </c>
      <c r="AB33" s="1089">
        <v>345.9101542241027</v>
      </c>
      <c r="AC33" s="319"/>
      <c r="AD33" s="652"/>
      <c r="AE33" s="650">
        <v>595.3485874164052</v>
      </c>
      <c r="AF33" s="650">
        <v>595.3485874164052</v>
      </c>
      <c r="AG33" s="464">
        <v>25</v>
      </c>
      <c r="AH33" s="1088"/>
    </row>
    <row r="34" spans="1:34" s="565" customFormat="1" ht="9" customHeight="1">
      <c r="A34" s="672" t="s">
        <v>10</v>
      </c>
      <c r="B34" s="675" t="s">
        <v>9</v>
      </c>
      <c r="C34" s="256" t="s">
        <v>331</v>
      </c>
      <c r="D34" s="226">
        <v>26</v>
      </c>
      <c r="E34" s="652"/>
      <c r="F34" s="652"/>
      <c r="G34" s="1087"/>
      <c r="H34" s="319"/>
      <c r="I34" s="652"/>
      <c r="J34" s="652"/>
      <c r="K34" s="652"/>
      <c r="L34" s="651"/>
      <c r="M34" s="458"/>
      <c r="N34" s="652"/>
      <c r="O34" s="651"/>
      <c r="P34" s="653"/>
      <c r="Q34" s="652"/>
      <c r="R34" s="652"/>
      <c r="S34" s="651"/>
      <c r="T34" s="652"/>
      <c r="U34" s="651"/>
      <c r="V34" s="652"/>
      <c r="W34" s="652"/>
      <c r="X34" s="652"/>
      <c r="Y34" s="652"/>
      <c r="Z34" s="652"/>
      <c r="AA34" s="650">
        <v>71.20723351985806</v>
      </c>
      <c r="AB34" s="1087"/>
      <c r="AC34" s="319"/>
      <c r="AD34" s="652"/>
      <c r="AE34" s="650">
        <v>71.20723351985806</v>
      </c>
      <c r="AF34" s="650">
        <v>71.20723351985806</v>
      </c>
      <c r="AG34" s="464">
        <v>26</v>
      </c>
      <c r="AH34" s="1088"/>
    </row>
    <row r="35" spans="1:34" s="565" customFormat="1" ht="9" customHeight="1">
      <c r="A35" s="672" t="s">
        <v>23</v>
      </c>
      <c r="B35" s="675" t="s">
        <v>565</v>
      </c>
      <c r="C35" s="253" t="s">
        <v>11</v>
      </c>
      <c r="D35" s="226">
        <v>28</v>
      </c>
      <c r="E35" s="652"/>
      <c r="F35" s="652"/>
      <c r="G35" s="1087"/>
      <c r="H35" s="319"/>
      <c r="I35" s="652"/>
      <c r="J35" s="652"/>
      <c r="K35" s="652"/>
      <c r="L35" s="651"/>
      <c r="M35" s="458"/>
      <c r="N35" s="652"/>
      <c r="O35" s="651"/>
      <c r="P35" s="653"/>
      <c r="Q35" s="652"/>
      <c r="R35" s="652"/>
      <c r="S35" s="651"/>
      <c r="T35" s="652"/>
      <c r="U35" s="651"/>
      <c r="V35" s="652"/>
      <c r="W35" s="652"/>
      <c r="X35" s="652"/>
      <c r="Y35" s="652"/>
      <c r="Z35" s="652"/>
      <c r="AA35" s="650">
        <v>154.69460898048317</v>
      </c>
      <c r="AB35" s="1087"/>
      <c r="AC35" s="319"/>
      <c r="AD35" s="652"/>
      <c r="AE35" s="650">
        <v>154.69460898048317</v>
      </c>
      <c r="AF35" s="650">
        <v>154.69460898048317</v>
      </c>
      <c r="AG35" s="464">
        <v>28</v>
      </c>
      <c r="AH35" s="1088"/>
    </row>
    <row r="36" spans="1:34" s="565" customFormat="1" ht="9" customHeight="1">
      <c r="A36" s="672" t="s">
        <v>15</v>
      </c>
      <c r="B36" s="675" t="s">
        <v>24</v>
      </c>
      <c r="C36" s="258" t="s">
        <v>14</v>
      </c>
      <c r="D36" s="226">
        <v>29</v>
      </c>
      <c r="E36" s="652"/>
      <c r="F36" s="652"/>
      <c r="G36" s="1087"/>
      <c r="H36" s="319"/>
      <c r="I36" s="652"/>
      <c r="J36" s="652"/>
      <c r="K36" s="652"/>
      <c r="L36" s="651"/>
      <c r="M36" s="458"/>
      <c r="N36" s="652"/>
      <c r="O36" s="651"/>
      <c r="P36" s="653"/>
      <c r="Q36" s="652"/>
      <c r="R36" s="652"/>
      <c r="S36" s="651"/>
      <c r="T36" s="652"/>
      <c r="U36" s="651"/>
      <c r="V36" s="652"/>
      <c r="W36" s="652"/>
      <c r="X36" s="652"/>
      <c r="Y36" s="652"/>
      <c r="Z36" s="652"/>
      <c r="AA36" s="650">
        <v>64.67397297666167</v>
      </c>
      <c r="AB36" s="1087"/>
      <c r="AC36" s="319"/>
      <c r="AD36" s="652"/>
      <c r="AE36" s="650">
        <v>64.67397297666167</v>
      </c>
      <c r="AF36" s="650">
        <v>64.67397297666167</v>
      </c>
      <c r="AG36" s="464">
        <v>29</v>
      </c>
      <c r="AH36" s="1088"/>
    </row>
    <row r="37" spans="1:34" s="565" customFormat="1" ht="9" customHeight="1">
      <c r="A37" s="672" t="s">
        <v>25</v>
      </c>
      <c r="B37" s="675" t="s">
        <v>26</v>
      </c>
      <c r="C37" s="253" t="s">
        <v>200</v>
      </c>
      <c r="D37" s="226">
        <v>30</v>
      </c>
      <c r="E37" s="652"/>
      <c r="F37" s="652"/>
      <c r="G37" s="1087"/>
      <c r="H37" s="319"/>
      <c r="I37" s="652"/>
      <c r="J37" s="652"/>
      <c r="K37" s="652"/>
      <c r="L37" s="651"/>
      <c r="M37" s="458"/>
      <c r="N37" s="652"/>
      <c r="O37" s="651"/>
      <c r="P37" s="653"/>
      <c r="Q37" s="680"/>
      <c r="R37" s="680"/>
      <c r="S37" s="651"/>
      <c r="T37" s="652"/>
      <c r="U37" s="651"/>
      <c r="V37" s="652"/>
      <c r="W37" s="652"/>
      <c r="X37" s="652"/>
      <c r="Y37" s="652"/>
      <c r="Z37" s="652"/>
      <c r="AA37" s="652"/>
      <c r="AB37" s="1089">
        <v>161.1509758427733</v>
      </c>
      <c r="AC37" s="319"/>
      <c r="AD37" s="652"/>
      <c r="AE37" s="650">
        <v>161.1509758427733</v>
      </c>
      <c r="AF37" s="650">
        <v>161.1509758427733</v>
      </c>
      <c r="AG37" s="464">
        <v>30</v>
      </c>
      <c r="AH37" s="1088"/>
    </row>
    <row r="38" spans="1:34" s="565" customFormat="1" ht="9" customHeight="1">
      <c r="A38" s="672" t="s">
        <v>10</v>
      </c>
      <c r="B38" s="675"/>
      <c r="C38" s="656" t="s">
        <v>18</v>
      </c>
      <c r="D38" s="226">
        <v>33</v>
      </c>
      <c r="E38" s="652"/>
      <c r="F38" s="652"/>
      <c r="G38" s="1087"/>
      <c r="H38" s="318" t="s">
        <v>672</v>
      </c>
      <c r="I38" s="652"/>
      <c r="J38" s="652"/>
      <c r="K38" s="652"/>
      <c r="L38" s="651"/>
      <c r="M38" s="458"/>
      <c r="N38" s="652"/>
      <c r="O38" s="651"/>
      <c r="P38" s="653"/>
      <c r="Q38" s="652"/>
      <c r="R38" s="650">
        <v>2.7406851371639145</v>
      </c>
      <c r="S38" s="651"/>
      <c r="T38" s="652"/>
      <c r="U38" s="651"/>
      <c r="V38" s="652"/>
      <c r="W38" s="652"/>
      <c r="X38" s="652"/>
      <c r="Y38" s="652"/>
      <c r="Z38" s="652"/>
      <c r="AA38" s="650" t="s">
        <v>672</v>
      </c>
      <c r="AB38" s="1089" t="s">
        <v>672</v>
      </c>
      <c r="AC38" s="319"/>
      <c r="AD38" s="652"/>
      <c r="AE38" s="650">
        <v>2.985000682407534</v>
      </c>
      <c r="AF38" s="650">
        <v>2.985000682407534</v>
      </c>
      <c r="AG38" s="464">
        <v>33</v>
      </c>
      <c r="AH38" s="1088"/>
    </row>
    <row r="39" spans="1:34" s="565" customFormat="1" ht="9.75" customHeight="1">
      <c r="A39" s="672" t="s">
        <v>12</v>
      </c>
      <c r="B39" s="676"/>
      <c r="C39" s="661" t="s">
        <v>27</v>
      </c>
      <c r="D39" s="234">
        <v>34</v>
      </c>
      <c r="E39" s="678"/>
      <c r="F39" s="662" t="s">
        <v>672</v>
      </c>
      <c r="G39" s="1094"/>
      <c r="H39" s="320" t="s">
        <v>672</v>
      </c>
      <c r="I39" s="678"/>
      <c r="J39" s="662" t="s">
        <v>672</v>
      </c>
      <c r="K39" s="662" t="s">
        <v>672</v>
      </c>
      <c r="L39" s="679"/>
      <c r="M39" s="486"/>
      <c r="N39" s="678"/>
      <c r="O39" s="679"/>
      <c r="P39" s="681"/>
      <c r="Q39" s="678"/>
      <c r="R39" s="662">
        <v>2.7406851371639145</v>
      </c>
      <c r="S39" s="679"/>
      <c r="T39" s="678"/>
      <c r="U39" s="679"/>
      <c r="V39" s="678"/>
      <c r="W39" s="678"/>
      <c r="X39" s="678"/>
      <c r="Y39" s="678"/>
      <c r="Z39" s="678"/>
      <c r="AA39" s="662">
        <v>585.4415859151086</v>
      </c>
      <c r="AB39" s="1090">
        <v>507.061130066876</v>
      </c>
      <c r="AC39" s="1024"/>
      <c r="AD39" s="678"/>
      <c r="AE39" s="662">
        <v>1095.2434011191485</v>
      </c>
      <c r="AF39" s="662">
        <v>1095.2434011191485</v>
      </c>
      <c r="AG39" s="470">
        <v>34</v>
      </c>
      <c r="AH39" s="1088"/>
    </row>
    <row r="40" spans="1:34" s="565" customFormat="1" ht="9" customHeight="1">
      <c r="A40" s="672" t="s">
        <v>28</v>
      </c>
      <c r="B40" s="675" t="s">
        <v>573</v>
      </c>
      <c r="C40" s="656" t="s">
        <v>30</v>
      </c>
      <c r="D40" s="226">
        <v>36</v>
      </c>
      <c r="E40" s="652"/>
      <c r="F40" s="652"/>
      <c r="G40" s="1087"/>
      <c r="H40" s="319"/>
      <c r="I40" s="650" t="s">
        <v>672</v>
      </c>
      <c r="J40" s="650" t="s">
        <v>672</v>
      </c>
      <c r="K40" s="650" t="s">
        <v>672</v>
      </c>
      <c r="L40" s="651"/>
      <c r="M40" s="458"/>
      <c r="N40" s="652"/>
      <c r="O40" s="651"/>
      <c r="P40" s="653"/>
      <c r="Q40" s="652"/>
      <c r="R40" s="652"/>
      <c r="S40" s="651"/>
      <c r="T40" s="652"/>
      <c r="U40" s="651"/>
      <c r="V40" s="652"/>
      <c r="W40" s="652"/>
      <c r="X40" s="652"/>
      <c r="Y40" s="652"/>
      <c r="Z40" s="652"/>
      <c r="AA40" s="650" t="s">
        <v>672</v>
      </c>
      <c r="AB40" s="1089" t="s">
        <v>672</v>
      </c>
      <c r="AC40" s="319"/>
      <c r="AD40" s="650" t="s">
        <v>672</v>
      </c>
      <c r="AE40" s="650" t="s">
        <v>672</v>
      </c>
      <c r="AF40" s="650" t="s">
        <v>672</v>
      </c>
      <c r="AG40" s="464">
        <v>36</v>
      </c>
      <c r="AH40" s="1088"/>
    </row>
    <row r="41" spans="1:34" s="565" customFormat="1" ht="9" customHeight="1">
      <c r="A41" s="672" t="s">
        <v>31</v>
      </c>
      <c r="B41" s="675" t="s">
        <v>32</v>
      </c>
      <c r="C41" s="656" t="s">
        <v>33</v>
      </c>
      <c r="D41" s="226">
        <v>37</v>
      </c>
      <c r="E41" s="652"/>
      <c r="F41" s="652"/>
      <c r="G41" s="1087"/>
      <c r="H41" s="319"/>
      <c r="I41" s="652"/>
      <c r="J41" s="652"/>
      <c r="K41" s="652"/>
      <c r="L41" s="651"/>
      <c r="M41" s="458"/>
      <c r="N41" s="652"/>
      <c r="O41" s="651"/>
      <c r="P41" s="653"/>
      <c r="Q41" s="652"/>
      <c r="R41" s="652"/>
      <c r="S41" s="651"/>
      <c r="T41" s="652"/>
      <c r="U41" s="651"/>
      <c r="V41" s="650" t="s">
        <v>672</v>
      </c>
      <c r="W41" s="652"/>
      <c r="X41" s="652"/>
      <c r="Y41" s="652"/>
      <c r="Z41" s="652"/>
      <c r="AA41" s="650">
        <v>16.18857649788454</v>
      </c>
      <c r="AB41" s="1089">
        <v>4.276443291933943</v>
      </c>
      <c r="AC41" s="319"/>
      <c r="AD41" s="650" t="s">
        <v>672</v>
      </c>
      <c r="AE41" s="650">
        <v>20.465019789818484</v>
      </c>
      <c r="AF41" s="650">
        <v>20.465019789818484</v>
      </c>
      <c r="AG41" s="464">
        <v>37</v>
      </c>
      <c r="AH41" s="1088"/>
    </row>
    <row r="42" spans="1:34" s="565" customFormat="1" ht="9" customHeight="1">
      <c r="A42" s="672" t="s">
        <v>23</v>
      </c>
      <c r="B42" s="675" t="s">
        <v>34</v>
      </c>
      <c r="C42" s="656" t="s">
        <v>35</v>
      </c>
      <c r="D42" s="226">
        <v>38</v>
      </c>
      <c r="E42" s="652"/>
      <c r="F42" s="652"/>
      <c r="G42" s="1087"/>
      <c r="H42" s="319"/>
      <c r="I42" s="652"/>
      <c r="J42" s="652"/>
      <c r="K42" s="652"/>
      <c r="L42" s="651"/>
      <c r="M42" s="458"/>
      <c r="N42" s="652"/>
      <c r="O42" s="651"/>
      <c r="P42" s="653"/>
      <c r="Q42" s="652"/>
      <c r="R42" s="652"/>
      <c r="S42" s="651"/>
      <c r="T42" s="652"/>
      <c r="U42" s="654" t="s">
        <v>672</v>
      </c>
      <c r="V42" s="652"/>
      <c r="W42" s="652"/>
      <c r="X42" s="652"/>
      <c r="Y42" s="652"/>
      <c r="Z42" s="652"/>
      <c r="AA42" s="650" t="s">
        <v>672</v>
      </c>
      <c r="AB42" s="1087"/>
      <c r="AC42" s="319"/>
      <c r="AD42" s="650" t="s">
        <v>672</v>
      </c>
      <c r="AE42" s="650" t="s">
        <v>672</v>
      </c>
      <c r="AF42" s="650" t="s">
        <v>672</v>
      </c>
      <c r="AG42" s="464">
        <v>38</v>
      </c>
      <c r="AH42" s="1088"/>
    </row>
    <row r="43" spans="1:34" s="565" customFormat="1" ht="9" customHeight="1">
      <c r="A43" s="672"/>
      <c r="B43" s="675" t="s">
        <v>1</v>
      </c>
      <c r="C43" s="656" t="s">
        <v>18</v>
      </c>
      <c r="D43" s="226">
        <v>40</v>
      </c>
      <c r="E43" s="652"/>
      <c r="F43" s="652"/>
      <c r="G43" s="1087"/>
      <c r="H43" s="319"/>
      <c r="I43" s="652"/>
      <c r="J43" s="652"/>
      <c r="K43" s="652"/>
      <c r="L43" s="651"/>
      <c r="M43" s="458"/>
      <c r="N43" s="652"/>
      <c r="O43" s="651"/>
      <c r="P43" s="657" t="s">
        <v>672</v>
      </c>
      <c r="Q43" s="650" t="s">
        <v>672</v>
      </c>
      <c r="R43" s="652"/>
      <c r="S43" s="651"/>
      <c r="T43" s="652"/>
      <c r="U43" s="654" t="s">
        <v>672</v>
      </c>
      <c r="V43" s="652"/>
      <c r="W43" s="652"/>
      <c r="X43" s="650" t="s">
        <v>672</v>
      </c>
      <c r="Y43" s="652"/>
      <c r="Z43" s="652"/>
      <c r="AA43" s="650" t="s">
        <v>672</v>
      </c>
      <c r="AB43" s="1087"/>
      <c r="AC43" s="319"/>
      <c r="AD43" s="650" t="s">
        <v>672</v>
      </c>
      <c r="AE43" s="650" t="s">
        <v>672</v>
      </c>
      <c r="AF43" s="650">
        <v>0.7555450559360124</v>
      </c>
      <c r="AG43" s="464">
        <v>40</v>
      </c>
      <c r="AH43" s="1088"/>
    </row>
    <row r="44" spans="1:34" s="565" customFormat="1" ht="9.75" customHeight="1">
      <c r="A44" s="672"/>
      <c r="B44" s="675" t="s">
        <v>36</v>
      </c>
      <c r="C44" s="661" t="s">
        <v>37</v>
      </c>
      <c r="D44" s="234">
        <v>41</v>
      </c>
      <c r="E44" s="678"/>
      <c r="F44" s="678"/>
      <c r="G44" s="1094"/>
      <c r="H44" s="1024"/>
      <c r="I44" s="662" t="s">
        <v>672</v>
      </c>
      <c r="J44" s="662" t="s">
        <v>672</v>
      </c>
      <c r="K44" s="662" t="s">
        <v>672</v>
      </c>
      <c r="L44" s="679"/>
      <c r="M44" s="486"/>
      <c r="N44" s="678"/>
      <c r="O44" s="679"/>
      <c r="P44" s="664" t="s">
        <v>672</v>
      </c>
      <c r="Q44" s="662" t="s">
        <v>672</v>
      </c>
      <c r="R44" s="678"/>
      <c r="S44" s="679"/>
      <c r="T44" s="678"/>
      <c r="U44" s="663" t="s">
        <v>672</v>
      </c>
      <c r="V44" s="662" t="s">
        <v>672</v>
      </c>
      <c r="W44" s="678"/>
      <c r="X44" s="662" t="s">
        <v>672</v>
      </c>
      <c r="Y44" s="678"/>
      <c r="Z44" s="678"/>
      <c r="AA44" s="662">
        <v>16.63678632455303</v>
      </c>
      <c r="AB44" s="1095">
        <v>4.276443291933943</v>
      </c>
      <c r="AC44" s="1024"/>
      <c r="AD44" s="662" t="s">
        <v>672</v>
      </c>
      <c r="AE44" s="662">
        <v>20.913229616486973</v>
      </c>
      <c r="AF44" s="662">
        <v>21.336110007485086</v>
      </c>
      <c r="AG44" s="470">
        <v>41</v>
      </c>
      <c r="AH44" s="1088"/>
    </row>
    <row r="45" spans="1:34" s="565" customFormat="1" ht="9" customHeight="1">
      <c r="A45" s="683"/>
      <c r="B45" s="648"/>
      <c r="C45" s="656" t="s">
        <v>38</v>
      </c>
      <c r="D45" s="226">
        <v>42</v>
      </c>
      <c r="E45" s="678"/>
      <c r="F45" s="678"/>
      <c r="G45" s="1094"/>
      <c r="H45" s="1024"/>
      <c r="I45" s="678"/>
      <c r="J45" s="678"/>
      <c r="K45" s="678"/>
      <c r="L45" s="679"/>
      <c r="M45" s="486"/>
      <c r="N45" s="678"/>
      <c r="O45" s="679"/>
      <c r="P45" s="681"/>
      <c r="Q45" s="678"/>
      <c r="R45" s="678"/>
      <c r="S45" s="679"/>
      <c r="T45" s="662" t="s">
        <v>672</v>
      </c>
      <c r="U45" s="663">
        <v>2.0421360174696335</v>
      </c>
      <c r="V45" s="678"/>
      <c r="W45" s="678"/>
      <c r="X45" s="1096" t="s">
        <v>672</v>
      </c>
      <c r="Y45" s="678"/>
      <c r="Z45" s="678"/>
      <c r="AA45" s="662">
        <v>37.764255493380645</v>
      </c>
      <c r="AB45" s="1090">
        <v>78.4232018561485</v>
      </c>
      <c r="AC45" s="1024"/>
      <c r="AD45" s="662">
        <v>2.4434410437050778</v>
      </c>
      <c r="AE45" s="662">
        <v>116.18745734952914</v>
      </c>
      <c r="AF45" s="662">
        <v>118.63089839323422</v>
      </c>
      <c r="AG45" s="464">
        <v>42</v>
      </c>
      <c r="AH45" s="1088"/>
    </row>
    <row r="46" spans="1:34" s="565" customFormat="1" ht="9.75" customHeight="1">
      <c r="A46" s="684"/>
      <c r="B46" s="655"/>
      <c r="C46" s="685" t="s">
        <v>39</v>
      </c>
      <c r="D46" s="270">
        <v>43</v>
      </c>
      <c r="E46" s="662">
        <v>0.7393018544424731</v>
      </c>
      <c r="F46" s="662" t="s">
        <v>672</v>
      </c>
      <c r="G46" s="1090">
        <v>31.25125733588099</v>
      </c>
      <c r="H46" s="320" t="s">
        <v>672</v>
      </c>
      <c r="I46" s="662" t="s">
        <v>672</v>
      </c>
      <c r="J46" s="662">
        <v>38.24327828579228</v>
      </c>
      <c r="K46" s="662" t="s">
        <v>672</v>
      </c>
      <c r="L46" s="663" t="s">
        <v>672</v>
      </c>
      <c r="M46" s="664">
        <v>933.021837041081</v>
      </c>
      <c r="N46" s="662">
        <v>1102.2886938719805</v>
      </c>
      <c r="O46" s="663">
        <v>38.14658113825577</v>
      </c>
      <c r="P46" s="664">
        <v>793.5742084413812</v>
      </c>
      <c r="Q46" s="662">
        <v>32.008966834993856</v>
      </c>
      <c r="R46" s="662">
        <v>156.21905281834313</v>
      </c>
      <c r="S46" s="663">
        <v>105.12078613347893</v>
      </c>
      <c r="T46" s="662" t="s">
        <v>672</v>
      </c>
      <c r="U46" s="663">
        <v>1870.4978089845777</v>
      </c>
      <c r="V46" s="686"/>
      <c r="W46" s="686"/>
      <c r="X46" s="662" t="s">
        <v>672</v>
      </c>
      <c r="Y46" s="662">
        <v>354.2277193940222</v>
      </c>
      <c r="Z46" s="662" t="s">
        <v>672</v>
      </c>
      <c r="AA46" s="662">
        <v>1542.1745052545384</v>
      </c>
      <c r="AB46" s="1090">
        <v>436.7685137163915</v>
      </c>
      <c r="AC46" s="320">
        <v>29.415006141667806</v>
      </c>
      <c r="AD46" s="662">
        <v>2225.64032272459</v>
      </c>
      <c r="AE46" s="662">
        <v>5237.371514808108</v>
      </c>
      <c r="AF46" s="662">
        <v>7463.011837532698</v>
      </c>
      <c r="AG46" s="493">
        <v>43</v>
      </c>
      <c r="AH46" s="1088"/>
    </row>
    <row r="47" spans="1:34" s="565" customFormat="1" ht="9" customHeight="1">
      <c r="A47" s="684"/>
      <c r="B47" s="655"/>
      <c r="C47" s="687" t="s">
        <v>40</v>
      </c>
      <c r="D47" s="226">
        <v>44</v>
      </c>
      <c r="E47" s="688"/>
      <c r="F47" s="688"/>
      <c r="G47" s="1097" t="s">
        <v>672</v>
      </c>
      <c r="H47" s="1027" t="s">
        <v>672</v>
      </c>
      <c r="I47" s="689" t="s">
        <v>672</v>
      </c>
      <c r="J47" s="688"/>
      <c r="K47" s="689">
        <v>2.5834920499522314</v>
      </c>
      <c r="L47" s="690"/>
      <c r="M47" s="498"/>
      <c r="N47" s="688"/>
      <c r="O47" s="690"/>
      <c r="P47" s="691" t="s">
        <v>672</v>
      </c>
      <c r="Q47" s="689" t="s">
        <v>672</v>
      </c>
      <c r="R47" s="689">
        <v>156.21905281834313</v>
      </c>
      <c r="S47" s="692" t="s">
        <v>672</v>
      </c>
      <c r="T47" s="688"/>
      <c r="U47" s="692" t="s">
        <v>672</v>
      </c>
      <c r="V47" s="688"/>
      <c r="W47" s="688"/>
      <c r="X47" s="688"/>
      <c r="Y47" s="688"/>
      <c r="Z47" s="688"/>
      <c r="AA47" s="688"/>
      <c r="AB47" s="1098"/>
      <c r="AC47" s="1029"/>
      <c r="AD47" s="689" t="s">
        <v>672</v>
      </c>
      <c r="AE47" s="689">
        <v>158.80254486829537</v>
      </c>
      <c r="AF47" s="689">
        <v>158.80254486829537</v>
      </c>
      <c r="AG47" s="464">
        <v>44</v>
      </c>
      <c r="AH47" s="1088"/>
    </row>
    <row r="48" spans="1:34" s="565" customFormat="1" ht="9" customHeight="1" thickBot="1">
      <c r="A48" s="693"/>
      <c r="B48" s="694"/>
      <c r="C48" s="695" t="s">
        <v>41</v>
      </c>
      <c r="D48" s="284">
        <v>45</v>
      </c>
      <c r="E48" s="650" t="s">
        <v>672</v>
      </c>
      <c r="F48" s="650" t="s">
        <v>672</v>
      </c>
      <c r="G48" s="1089" t="s">
        <v>672</v>
      </c>
      <c r="H48" s="318" t="s">
        <v>672</v>
      </c>
      <c r="I48" s="650" t="s">
        <v>672</v>
      </c>
      <c r="J48" s="650" t="s">
        <v>672</v>
      </c>
      <c r="K48" s="650" t="s">
        <v>672</v>
      </c>
      <c r="L48" s="651"/>
      <c r="M48" s="652"/>
      <c r="N48" s="652"/>
      <c r="O48" s="651"/>
      <c r="P48" s="653"/>
      <c r="Q48" s="652"/>
      <c r="R48" s="652"/>
      <c r="S48" s="651"/>
      <c r="T48" s="650" t="s">
        <v>672</v>
      </c>
      <c r="U48" s="654" t="s">
        <v>672</v>
      </c>
      <c r="V48" s="652"/>
      <c r="W48" s="658"/>
      <c r="X48" s="652"/>
      <c r="Y48" s="658"/>
      <c r="Z48" s="652"/>
      <c r="AA48" s="650" t="s">
        <v>672</v>
      </c>
      <c r="AB48" s="1089" t="s">
        <v>672</v>
      </c>
      <c r="AC48" s="319"/>
      <c r="AD48" s="650" t="s">
        <v>672</v>
      </c>
      <c r="AE48" s="650" t="s">
        <v>672</v>
      </c>
      <c r="AF48" s="650" t="s">
        <v>672</v>
      </c>
      <c r="AG48" s="503">
        <v>45</v>
      </c>
      <c r="AH48" s="1088"/>
    </row>
    <row r="49" spans="1:34" s="671" customFormat="1" ht="9.75" customHeight="1" thickBot="1">
      <c r="A49" s="696"/>
      <c r="B49" s="697"/>
      <c r="C49" s="698" t="s">
        <v>42</v>
      </c>
      <c r="D49" s="244">
        <v>46</v>
      </c>
      <c r="E49" s="668">
        <v>0.7393018544424731</v>
      </c>
      <c r="F49" s="668" t="s">
        <v>672</v>
      </c>
      <c r="G49" s="702">
        <v>31.25125733588099</v>
      </c>
      <c r="H49" s="1099" t="s">
        <v>672</v>
      </c>
      <c r="I49" s="668" t="s">
        <v>672</v>
      </c>
      <c r="J49" s="668">
        <v>38.24327828579228</v>
      </c>
      <c r="K49" s="668" t="s">
        <v>672</v>
      </c>
      <c r="L49" s="669" t="s">
        <v>672</v>
      </c>
      <c r="M49" s="670">
        <v>933.021837041081</v>
      </c>
      <c r="N49" s="668">
        <v>1102.2886938719805</v>
      </c>
      <c r="O49" s="669">
        <v>38.14658113825577</v>
      </c>
      <c r="P49" s="670">
        <v>793.5742084413812</v>
      </c>
      <c r="Q49" s="668">
        <v>32.008966834993856</v>
      </c>
      <c r="R49" s="699"/>
      <c r="S49" s="669">
        <v>105.12078613347893</v>
      </c>
      <c r="T49" s="668" t="s">
        <v>672</v>
      </c>
      <c r="U49" s="669">
        <v>1870.4978089845777</v>
      </c>
      <c r="V49" s="699"/>
      <c r="W49" s="699"/>
      <c r="X49" s="700"/>
      <c r="Y49" s="701">
        <v>354.2277193940222</v>
      </c>
      <c r="Z49" s="702" t="s">
        <v>672</v>
      </c>
      <c r="AA49" s="701">
        <v>1542.1745052545384</v>
      </c>
      <c r="AB49" s="702">
        <v>436.7685171284292</v>
      </c>
      <c r="AC49" s="1021">
        <v>29.415006141667806</v>
      </c>
      <c r="AD49" s="668">
        <v>2225.64032272459</v>
      </c>
      <c r="AE49" s="668">
        <v>5078.56897335185</v>
      </c>
      <c r="AF49" s="668">
        <v>7304.20929607644</v>
      </c>
      <c r="AG49" s="476">
        <v>46</v>
      </c>
      <c r="AH49" s="1088"/>
    </row>
    <row r="50" spans="1:34" s="565" customFormat="1" ht="9" customHeight="1">
      <c r="A50" s="577"/>
      <c r="C50" s="703" t="s">
        <v>43</v>
      </c>
      <c r="D50" s="226">
        <v>47</v>
      </c>
      <c r="E50" s="650" t="s">
        <v>672</v>
      </c>
      <c r="F50" s="652"/>
      <c r="G50" s="1089" t="s">
        <v>672</v>
      </c>
      <c r="H50" s="1031" t="s">
        <v>672</v>
      </c>
      <c r="I50" s="650" t="s">
        <v>672</v>
      </c>
      <c r="J50" s="650" t="s">
        <v>672</v>
      </c>
      <c r="K50" s="650">
        <v>0.9863552613620854</v>
      </c>
      <c r="L50" s="654" t="s">
        <v>672</v>
      </c>
      <c r="M50" s="1070"/>
      <c r="N50" s="1100">
        <v>0.8706919612392521</v>
      </c>
      <c r="O50" s="651"/>
      <c r="P50" s="657">
        <v>4.6694895591647345</v>
      </c>
      <c r="Q50" s="650" t="s">
        <v>672</v>
      </c>
      <c r="R50" s="652"/>
      <c r="S50" s="654" t="s">
        <v>672</v>
      </c>
      <c r="T50" s="650" t="s">
        <v>672</v>
      </c>
      <c r="U50" s="654">
        <v>1.0029002320185616</v>
      </c>
      <c r="V50" s="652"/>
      <c r="W50" s="652"/>
      <c r="X50" s="652"/>
      <c r="Y50" s="650" t="s">
        <v>672</v>
      </c>
      <c r="Z50" s="652"/>
      <c r="AA50" s="650">
        <v>6.087006960556844</v>
      </c>
      <c r="AB50" s="1089" t="s">
        <v>672</v>
      </c>
      <c r="AC50" s="1035" t="s">
        <v>672</v>
      </c>
      <c r="AD50" s="1101">
        <v>1.0029002320185616</v>
      </c>
      <c r="AE50" s="1101">
        <v>12.628880851644604</v>
      </c>
      <c r="AF50" s="1101">
        <v>13.631781083663165</v>
      </c>
      <c r="AG50" s="464">
        <v>47</v>
      </c>
      <c r="AH50" s="1088"/>
    </row>
    <row r="51" spans="1:34" s="565" customFormat="1" ht="9" customHeight="1">
      <c r="A51" s="577"/>
      <c r="C51" s="674" t="s">
        <v>62</v>
      </c>
      <c r="D51" s="293" t="s">
        <v>122</v>
      </c>
      <c r="E51" s="217" t="s">
        <v>672</v>
      </c>
      <c r="F51" s="652"/>
      <c r="G51" s="1017" t="s">
        <v>672</v>
      </c>
      <c r="H51" s="1035" t="s">
        <v>672</v>
      </c>
      <c r="I51" s="217" t="s">
        <v>672</v>
      </c>
      <c r="J51" s="217" t="s">
        <v>672</v>
      </c>
      <c r="K51" s="217" t="s">
        <v>672</v>
      </c>
      <c r="L51" s="221" t="s">
        <v>672</v>
      </c>
      <c r="M51" s="1070"/>
      <c r="N51" s="1037" t="s">
        <v>672</v>
      </c>
      <c r="O51" s="651"/>
      <c r="P51" s="227">
        <v>11.27114098539648</v>
      </c>
      <c r="Q51" s="217" t="s">
        <v>672</v>
      </c>
      <c r="R51" s="652"/>
      <c r="S51" s="221">
        <v>0.7009621946226287</v>
      </c>
      <c r="T51" s="217" t="s">
        <v>672</v>
      </c>
      <c r="U51" s="221">
        <v>64.53043537600655</v>
      </c>
      <c r="V51" s="652"/>
      <c r="W51" s="652"/>
      <c r="X51" s="652"/>
      <c r="Y51" s="650" t="s">
        <v>672</v>
      </c>
      <c r="Z51" s="652"/>
      <c r="AA51" s="650">
        <v>40.07413675446977</v>
      </c>
      <c r="AB51" s="1089">
        <v>6.277610208816705</v>
      </c>
      <c r="AC51" s="1035" t="s">
        <v>672</v>
      </c>
      <c r="AD51" s="1036">
        <v>64.57048860379419</v>
      </c>
      <c r="AE51" s="1036">
        <v>58.442580865292754</v>
      </c>
      <c r="AF51" s="1036">
        <v>123.01306946908694</v>
      </c>
      <c r="AG51" s="464">
        <v>0.9795918367346939</v>
      </c>
      <c r="AH51" s="1088"/>
    </row>
    <row r="52" spans="1:34" s="565" customFormat="1" ht="9" customHeight="1">
      <c r="A52" s="577"/>
      <c r="C52" s="674" t="s">
        <v>63</v>
      </c>
      <c r="D52" s="226" t="s">
        <v>123</v>
      </c>
      <c r="E52" s="217" t="s">
        <v>672</v>
      </c>
      <c r="F52" s="652"/>
      <c r="G52" s="1017" t="s">
        <v>672</v>
      </c>
      <c r="H52" s="1035" t="s">
        <v>672</v>
      </c>
      <c r="I52" s="217" t="s">
        <v>672</v>
      </c>
      <c r="J52" s="217" t="s">
        <v>672</v>
      </c>
      <c r="K52" s="217" t="s">
        <v>672</v>
      </c>
      <c r="L52" s="221" t="s">
        <v>672</v>
      </c>
      <c r="M52" s="1070"/>
      <c r="N52" s="1037" t="s">
        <v>672</v>
      </c>
      <c r="O52" s="651"/>
      <c r="P52" s="227">
        <v>0.6833799645148083</v>
      </c>
      <c r="Q52" s="217" t="s">
        <v>672</v>
      </c>
      <c r="R52" s="652"/>
      <c r="S52" s="221" t="s">
        <v>672</v>
      </c>
      <c r="T52" s="217" t="s">
        <v>672</v>
      </c>
      <c r="U52" s="221">
        <v>8.851166916882763</v>
      </c>
      <c r="V52" s="652"/>
      <c r="W52" s="652"/>
      <c r="X52" s="652"/>
      <c r="Y52" s="650" t="s">
        <v>672</v>
      </c>
      <c r="Z52" s="652"/>
      <c r="AA52" s="650">
        <v>12.025508393612665</v>
      </c>
      <c r="AB52" s="1089">
        <v>1.413757335880988</v>
      </c>
      <c r="AC52" s="1035" t="s">
        <v>672</v>
      </c>
      <c r="AD52" s="1036">
        <v>8.851166916882763</v>
      </c>
      <c r="AE52" s="1036">
        <v>14.332393885628496</v>
      </c>
      <c r="AF52" s="1036">
        <v>23.6963252354306</v>
      </c>
      <c r="AG52" s="464" t="s">
        <v>123</v>
      </c>
      <c r="AH52" s="1088"/>
    </row>
    <row r="53" spans="1:34" s="565" customFormat="1" ht="9" customHeight="1">
      <c r="A53" s="577"/>
      <c r="C53" s="674" t="s">
        <v>64</v>
      </c>
      <c r="D53" s="226" t="s">
        <v>124</v>
      </c>
      <c r="E53" s="217" t="s">
        <v>672</v>
      </c>
      <c r="F53" s="652"/>
      <c r="G53" s="1017" t="s">
        <v>672</v>
      </c>
      <c r="H53" s="1035" t="s">
        <v>672</v>
      </c>
      <c r="I53" s="217" t="s">
        <v>672</v>
      </c>
      <c r="J53" s="217" t="s">
        <v>672</v>
      </c>
      <c r="K53" s="217" t="s">
        <v>672</v>
      </c>
      <c r="L53" s="221" t="s">
        <v>672</v>
      </c>
      <c r="M53" s="1070"/>
      <c r="N53" s="1037" t="s">
        <v>672</v>
      </c>
      <c r="O53" s="651"/>
      <c r="P53" s="227">
        <v>1.8239286201719669</v>
      </c>
      <c r="Q53" s="217">
        <v>2.2995769073290573</v>
      </c>
      <c r="R53" s="652"/>
      <c r="S53" s="221" t="s">
        <v>672</v>
      </c>
      <c r="T53" s="217" t="s">
        <v>672</v>
      </c>
      <c r="U53" s="221">
        <v>68.746929166098</v>
      </c>
      <c r="V53" s="652"/>
      <c r="W53" s="652"/>
      <c r="X53" s="652"/>
      <c r="Y53" s="650">
        <v>249.3055820936263</v>
      </c>
      <c r="Z53" s="652"/>
      <c r="AA53" s="650">
        <v>73.60395796369592</v>
      </c>
      <c r="AB53" s="1089" t="s">
        <v>672</v>
      </c>
      <c r="AC53" s="1035" t="s">
        <v>672</v>
      </c>
      <c r="AD53" s="1036">
        <v>318.0525112597243</v>
      </c>
      <c r="AE53" s="1036">
        <v>82.34281083663163</v>
      </c>
      <c r="AF53" s="1036">
        <v>400.3953220963559</v>
      </c>
      <c r="AG53" s="464" t="s">
        <v>124</v>
      </c>
      <c r="AH53" s="1088"/>
    </row>
    <row r="54" spans="1:34" s="565" customFormat="1" ht="9" customHeight="1">
      <c r="A54" s="577"/>
      <c r="C54" s="674" t="s">
        <v>65</v>
      </c>
      <c r="D54" s="293" t="s">
        <v>125</v>
      </c>
      <c r="E54" s="217" t="s">
        <v>672</v>
      </c>
      <c r="F54" s="652"/>
      <c r="G54" s="1017" t="s">
        <v>672</v>
      </c>
      <c r="H54" s="1035" t="s">
        <v>672</v>
      </c>
      <c r="I54" s="217" t="s">
        <v>672</v>
      </c>
      <c r="J54" s="217" t="s">
        <v>672</v>
      </c>
      <c r="K54" s="217" t="s">
        <v>672</v>
      </c>
      <c r="L54" s="217" t="s">
        <v>672</v>
      </c>
      <c r="M54" s="1070"/>
      <c r="N54" s="1037" t="s">
        <v>672</v>
      </c>
      <c r="O54" s="651"/>
      <c r="P54" s="227">
        <v>2.53306605704927</v>
      </c>
      <c r="Q54" s="217">
        <v>8.714726354578954</v>
      </c>
      <c r="R54" s="652"/>
      <c r="S54" s="221" t="s">
        <v>672</v>
      </c>
      <c r="T54" s="217" t="s">
        <v>672</v>
      </c>
      <c r="U54" s="221">
        <v>74.5732564487512</v>
      </c>
      <c r="V54" s="652"/>
      <c r="W54" s="652"/>
      <c r="X54" s="652"/>
      <c r="Y54" s="650" t="s">
        <v>672</v>
      </c>
      <c r="Z54" s="652"/>
      <c r="AA54" s="650">
        <v>39.78228470042309</v>
      </c>
      <c r="AB54" s="1089">
        <v>7.527026750375324</v>
      </c>
      <c r="AC54" s="1035" t="s">
        <v>672</v>
      </c>
      <c r="AD54" s="1036">
        <v>74.5732564487512</v>
      </c>
      <c r="AE54" s="1036">
        <v>58.58602702333834</v>
      </c>
      <c r="AF54" s="1036">
        <v>133.15928347208953</v>
      </c>
      <c r="AG54" s="1038" t="s">
        <v>125</v>
      </c>
      <c r="AH54" s="1088"/>
    </row>
    <row r="55" spans="1:34" s="565" customFormat="1" ht="9" customHeight="1">
      <c r="A55" s="577"/>
      <c r="C55" s="674" t="s">
        <v>66</v>
      </c>
      <c r="D55" s="226">
        <v>58</v>
      </c>
      <c r="E55" s="650" t="s">
        <v>672</v>
      </c>
      <c r="F55" s="652"/>
      <c r="G55" s="1089" t="s">
        <v>672</v>
      </c>
      <c r="H55" s="1035" t="s">
        <v>672</v>
      </c>
      <c r="I55" s="650" t="s">
        <v>672</v>
      </c>
      <c r="J55" s="650" t="s">
        <v>672</v>
      </c>
      <c r="K55" s="650" t="s">
        <v>672</v>
      </c>
      <c r="L55" s="654" t="s">
        <v>672</v>
      </c>
      <c r="M55" s="1070"/>
      <c r="N55" s="717" t="s">
        <v>672</v>
      </c>
      <c r="O55" s="651"/>
      <c r="P55" s="657">
        <v>5.113760747918657</v>
      </c>
      <c r="Q55" s="650" t="s">
        <v>672</v>
      </c>
      <c r="R55" s="652"/>
      <c r="S55" s="654">
        <v>0.5497850416268596</v>
      </c>
      <c r="T55" s="650" t="s">
        <v>672</v>
      </c>
      <c r="U55" s="654">
        <v>21.743858332195988</v>
      </c>
      <c r="V55" s="652"/>
      <c r="W55" s="652"/>
      <c r="X55" s="652"/>
      <c r="Y55" s="650" t="s">
        <v>672</v>
      </c>
      <c r="Z55" s="652"/>
      <c r="AA55" s="650">
        <v>63.086843182748744</v>
      </c>
      <c r="AB55" s="1089">
        <v>8.684969974068514</v>
      </c>
      <c r="AC55" s="1035" t="s">
        <v>672</v>
      </c>
      <c r="AD55" s="1101">
        <v>21.918861744233656</v>
      </c>
      <c r="AE55" s="1101">
        <v>77.55115804558483</v>
      </c>
      <c r="AF55" s="1101">
        <v>99.47001978981848</v>
      </c>
      <c r="AG55" s="464">
        <v>58</v>
      </c>
      <c r="AH55" s="1088"/>
    </row>
    <row r="56" spans="1:34" s="565" customFormat="1" ht="9" customHeight="1">
      <c r="A56" s="577"/>
      <c r="C56" s="674" t="s">
        <v>67</v>
      </c>
      <c r="D56" s="294"/>
      <c r="E56" s="652"/>
      <c r="F56" s="652"/>
      <c r="G56" s="1087"/>
      <c r="H56" s="319"/>
      <c r="I56" s="652"/>
      <c r="J56" s="652"/>
      <c r="K56" s="652"/>
      <c r="L56" s="651"/>
      <c r="M56" s="1070"/>
      <c r="N56" s="658"/>
      <c r="O56" s="651"/>
      <c r="P56" s="653"/>
      <c r="Q56" s="652"/>
      <c r="R56" s="652"/>
      <c r="S56" s="651"/>
      <c r="T56" s="652"/>
      <c r="U56" s="651"/>
      <c r="V56" s="652"/>
      <c r="W56" s="652"/>
      <c r="X56" s="652"/>
      <c r="Y56" s="652"/>
      <c r="Z56" s="652"/>
      <c r="AA56" s="652"/>
      <c r="AB56" s="1087"/>
      <c r="AC56" s="319"/>
      <c r="AD56" s="1102"/>
      <c r="AE56" s="1102"/>
      <c r="AF56" s="1102"/>
      <c r="AG56" s="510"/>
      <c r="AH56" s="1088"/>
    </row>
    <row r="57" spans="1:34" s="565" customFormat="1" ht="9" customHeight="1">
      <c r="A57" s="577"/>
      <c r="C57" s="674" t="s">
        <v>68</v>
      </c>
      <c r="D57" s="293" t="s">
        <v>126</v>
      </c>
      <c r="E57" s="217" t="s">
        <v>672</v>
      </c>
      <c r="F57" s="652"/>
      <c r="G57" s="1017">
        <v>25.833681929848503</v>
      </c>
      <c r="H57" s="1035" t="s">
        <v>672</v>
      </c>
      <c r="I57" s="217" t="s">
        <v>672</v>
      </c>
      <c r="J57" s="217" t="s">
        <v>672</v>
      </c>
      <c r="K57" s="217">
        <v>78.97291336836359</v>
      </c>
      <c r="L57" s="217" t="s">
        <v>672</v>
      </c>
      <c r="M57" s="1070"/>
      <c r="N57" s="1037" t="s">
        <v>672</v>
      </c>
      <c r="O57" s="651"/>
      <c r="P57" s="227">
        <v>7.818107683908831</v>
      </c>
      <c r="Q57" s="217">
        <v>20.986655520676948</v>
      </c>
      <c r="R57" s="652"/>
      <c r="S57" s="221" t="s">
        <v>672</v>
      </c>
      <c r="T57" s="217" t="s">
        <v>672</v>
      </c>
      <c r="U57" s="221">
        <v>175.4742732359765</v>
      </c>
      <c r="V57" s="652"/>
      <c r="W57" s="652"/>
      <c r="X57" s="652"/>
      <c r="Y57" s="650">
        <v>11.051112324280062</v>
      </c>
      <c r="Z57" s="652"/>
      <c r="AA57" s="650">
        <v>78.09965879623311</v>
      </c>
      <c r="AB57" s="1089">
        <v>3.605981302033575</v>
      </c>
      <c r="AC57" s="1035">
        <v>29.415006141667806</v>
      </c>
      <c r="AD57" s="1036">
        <v>186.52538556025658</v>
      </c>
      <c r="AE57" s="1036">
        <v>245.69188259178384</v>
      </c>
      <c r="AF57" s="1036">
        <v>432.21726815204045</v>
      </c>
      <c r="AG57" s="1038" t="s">
        <v>126</v>
      </c>
      <c r="AH57" s="1088"/>
    </row>
    <row r="58" spans="1:34" s="565" customFormat="1" ht="9" customHeight="1">
      <c r="A58" s="577"/>
      <c r="C58" s="674" t="s">
        <v>69</v>
      </c>
      <c r="D58" s="226" t="s">
        <v>127</v>
      </c>
      <c r="E58" s="217" t="s">
        <v>672</v>
      </c>
      <c r="F58" s="652"/>
      <c r="G58" s="1017">
        <v>5.417575406032482</v>
      </c>
      <c r="H58" s="1035" t="s">
        <v>672</v>
      </c>
      <c r="I58" s="217" t="s">
        <v>672</v>
      </c>
      <c r="J58" s="217" t="s">
        <v>672</v>
      </c>
      <c r="K58" s="217" t="s">
        <v>672</v>
      </c>
      <c r="L58" s="217" t="s">
        <v>672</v>
      </c>
      <c r="M58" s="1070"/>
      <c r="N58" s="1037" t="s">
        <v>672</v>
      </c>
      <c r="O58" s="651"/>
      <c r="P58" s="227">
        <v>0.5112119557799918</v>
      </c>
      <c r="Q58" s="217" t="s">
        <v>672</v>
      </c>
      <c r="R58" s="652"/>
      <c r="S58" s="221" t="s">
        <v>672</v>
      </c>
      <c r="T58" s="217" t="s">
        <v>672</v>
      </c>
      <c r="U58" s="221">
        <v>72.06557936399619</v>
      </c>
      <c r="V58" s="652"/>
      <c r="W58" s="652"/>
      <c r="X58" s="652"/>
      <c r="Y58" s="650" t="s">
        <v>672</v>
      </c>
      <c r="Z58" s="652"/>
      <c r="AA58" s="650">
        <v>84.19121059096494</v>
      </c>
      <c r="AB58" s="1089" t="s">
        <v>672</v>
      </c>
      <c r="AC58" s="1035" t="s">
        <v>672</v>
      </c>
      <c r="AD58" s="1036">
        <v>72.06557936399619</v>
      </c>
      <c r="AE58" s="1036">
        <v>90.67791183294663</v>
      </c>
      <c r="AF58" s="1036">
        <v>162.7434911969428</v>
      </c>
      <c r="AG58" s="464" t="s">
        <v>127</v>
      </c>
      <c r="AH58" s="1088"/>
    </row>
    <row r="59" spans="1:34" s="565" customFormat="1" ht="9" customHeight="1">
      <c r="A59" s="577"/>
      <c r="C59" s="674" t="s">
        <v>70</v>
      </c>
      <c r="D59" s="226">
        <v>64</v>
      </c>
      <c r="E59" s="650" t="s">
        <v>672</v>
      </c>
      <c r="F59" s="652"/>
      <c r="G59" s="1089" t="s">
        <v>672</v>
      </c>
      <c r="H59" s="1035" t="s">
        <v>672</v>
      </c>
      <c r="I59" s="650" t="s">
        <v>672</v>
      </c>
      <c r="J59" s="650" t="s">
        <v>672</v>
      </c>
      <c r="K59" s="650" t="s">
        <v>672</v>
      </c>
      <c r="L59" s="654" t="s">
        <v>672</v>
      </c>
      <c r="M59" s="1070"/>
      <c r="N59" s="717" t="s">
        <v>672</v>
      </c>
      <c r="O59" s="651"/>
      <c r="P59" s="657">
        <v>12.386740821618671</v>
      </c>
      <c r="Q59" s="650" t="s">
        <v>672</v>
      </c>
      <c r="R59" s="652"/>
      <c r="S59" s="654">
        <v>1.3750887129793914</v>
      </c>
      <c r="T59" s="650" t="s">
        <v>672</v>
      </c>
      <c r="U59" s="654">
        <v>44.775487921386656</v>
      </c>
      <c r="V59" s="652"/>
      <c r="W59" s="652"/>
      <c r="X59" s="652"/>
      <c r="Y59" s="650" t="s">
        <v>672</v>
      </c>
      <c r="Z59" s="652"/>
      <c r="AA59" s="650">
        <v>46.302402074518916</v>
      </c>
      <c r="AB59" s="1089">
        <v>2.1237068377234887</v>
      </c>
      <c r="AC59" s="1035" t="s">
        <v>672</v>
      </c>
      <c r="AD59" s="1101">
        <v>44.84928693189573</v>
      </c>
      <c r="AE59" s="1101">
        <v>62.199051453528064</v>
      </c>
      <c r="AF59" s="1101">
        <v>107.04833838542379</v>
      </c>
      <c r="AG59" s="464">
        <v>64</v>
      </c>
      <c r="AH59" s="1088"/>
    </row>
    <row r="60" spans="1:34" s="565" customFormat="1" ht="9" customHeight="1">
      <c r="A60" s="577"/>
      <c r="C60" s="674" t="s">
        <v>71</v>
      </c>
      <c r="D60" s="226">
        <v>65</v>
      </c>
      <c r="E60" s="650" t="s">
        <v>672</v>
      </c>
      <c r="F60" s="652"/>
      <c r="G60" s="1089" t="s">
        <v>672</v>
      </c>
      <c r="H60" s="1035" t="s">
        <v>672</v>
      </c>
      <c r="I60" s="650" t="s">
        <v>672</v>
      </c>
      <c r="J60" s="650" t="s">
        <v>672</v>
      </c>
      <c r="K60" s="650" t="s">
        <v>672</v>
      </c>
      <c r="L60" s="654" t="s">
        <v>672</v>
      </c>
      <c r="M60" s="1070"/>
      <c r="N60" s="717" t="s">
        <v>672</v>
      </c>
      <c r="O60" s="651"/>
      <c r="P60" s="657">
        <v>4.652367954142214</v>
      </c>
      <c r="Q60" s="650" t="s">
        <v>672</v>
      </c>
      <c r="R60" s="652"/>
      <c r="S60" s="654">
        <v>0.6902791046813157</v>
      </c>
      <c r="T60" s="650" t="s">
        <v>672</v>
      </c>
      <c r="U60" s="654">
        <v>13.577555616214003</v>
      </c>
      <c r="V60" s="652"/>
      <c r="W60" s="652"/>
      <c r="X60" s="652"/>
      <c r="Y60" s="650" t="s">
        <v>672</v>
      </c>
      <c r="Z60" s="652"/>
      <c r="AA60" s="650">
        <v>18.961293844684047</v>
      </c>
      <c r="AB60" s="1089">
        <v>3.1448785314589878</v>
      </c>
      <c r="AC60" s="1035" t="s">
        <v>672</v>
      </c>
      <c r="AD60" s="1101">
        <v>13.577555616214003</v>
      </c>
      <c r="AE60" s="1101">
        <v>27.86899088985943</v>
      </c>
      <c r="AF60" s="1101">
        <v>41.44654650607343</v>
      </c>
      <c r="AG60" s="464">
        <v>65</v>
      </c>
      <c r="AH60" s="1088"/>
    </row>
    <row r="61" spans="1:34" s="565" customFormat="1" ht="9" customHeight="1">
      <c r="A61" s="577"/>
      <c r="C61" s="674" t="s">
        <v>72</v>
      </c>
      <c r="D61" s="294"/>
      <c r="E61" s="652"/>
      <c r="F61" s="652"/>
      <c r="G61" s="1087"/>
      <c r="H61" s="319"/>
      <c r="I61" s="652"/>
      <c r="J61" s="652"/>
      <c r="K61" s="652"/>
      <c r="L61" s="651"/>
      <c r="M61" s="1070"/>
      <c r="N61" s="658"/>
      <c r="O61" s="651"/>
      <c r="P61" s="653"/>
      <c r="Q61" s="652"/>
      <c r="R61" s="652"/>
      <c r="S61" s="651"/>
      <c r="T61" s="652"/>
      <c r="U61" s="651"/>
      <c r="V61" s="652"/>
      <c r="W61" s="652"/>
      <c r="X61" s="652"/>
      <c r="Y61" s="652"/>
      <c r="Z61" s="652"/>
      <c r="AA61" s="652"/>
      <c r="AB61" s="1087"/>
      <c r="AC61" s="319"/>
      <c r="AD61" s="1102"/>
      <c r="AE61" s="1102"/>
      <c r="AF61" s="1102"/>
      <c r="AG61" s="510"/>
      <c r="AH61" s="1088"/>
    </row>
    <row r="62" spans="1:34" s="565" customFormat="1" ht="9" customHeight="1">
      <c r="A62" s="577"/>
      <c r="C62" s="674" t="s">
        <v>73</v>
      </c>
      <c r="D62" s="226" t="s">
        <v>128</v>
      </c>
      <c r="E62" s="217" t="s">
        <v>672</v>
      </c>
      <c r="F62" s="652"/>
      <c r="G62" s="1017" t="s">
        <v>672</v>
      </c>
      <c r="H62" s="1035" t="s">
        <v>672</v>
      </c>
      <c r="I62" s="217" t="s">
        <v>672</v>
      </c>
      <c r="J62" s="217" t="s">
        <v>672</v>
      </c>
      <c r="K62" s="217" t="s">
        <v>672</v>
      </c>
      <c r="L62" s="217" t="s">
        <v>672</v>
      </c>
      <c r="M62" s="1070"/>
      <c r="N62" s="1037" t="s">
        <v>672</v>
      </c>
      <c r="O62" s="651"/>
      <c r="P62" s="227">
        <v>0.7280367135253173</v>
      </c>
      <c r="Q62" s="217" t="s">
        <v>672</v>
      </c>
      <c r="R62" s="652"/>
      <c r="S62" s="221" t="s">
        <v>672</v>
      </c>
      <c r="T62" s="217" t="s">
        <v>672</v>
      </c>
      <c r="U62" s="221">
        <v>11.025044356489696</v>
      </c>
      <c r="V62" s="652"/>
      <c r="W62" s="652"/>
      <c r="X62" s="652"/>
      <c r="Y62" s="650" t="s">
        <v>672</v>
      </c>
      <c r="Z62" s="652"/>
      <c r="AA62" s="650">
        <v>33.074846458304904</v>
      </c>
      <c r="AB62" s="1089">
        <v>2.9908386788590144</v>
      </c>
      <c r="AC62" s="1035" t="s">
        <v>672</v>
      </c>
      <c r="AD62" s="1036">
        <v>11.025044356489696</v>
      </c>
      <c r="AE62" s="1036">
        <v>37.84521069332606</v>
      </c>
      <c r="AF62" s="1036">
        <v>49.04014040535009</v>
      </c>
      <c r="AG62" s="464" t="s">
        <v>128</v>
      </c>
      <c r="AH62" s="1088"/>
    </row>
    <row r="63" spans="1:34" ht="9" customHeight="1">
      <c r="A63" s="577"/>
      <c r="B63" s="565"/>
      <c r="C63" s="674" t="s">
        <v>74</v>
      </c>
      <c r="D63" s="226">
        <v>69</v>
      </c>
      <c r="E63" s="650" t="s">
        <v>672</v>
      </c>
      <c r="F63" s="652"/>
      <c r="G63" s="1089" t="s">
        <v>672</v>
      </c>
      <c r="H63" s="1035" t="s">
        <v>672</v>
      </c>
      <c r="I63" s="650" t="s">
        <v>672</v>
      </c>
      <c r="J63" s="650" t="s">
        <v>672</v>
      </c>
      <c r="K63" s="650" t="s">
        <v>672</v>
      </c>
      <c r="L63" s="654" t="s">
        <v>672</v>
      </c>
      <c r="M63" s="1070"/>
      <c r="N63" s="717" t="s">
        <v>672</v>
      </c>
      <c r="O63" s="651"/>
      <c r="P63" s="657" t="s">
        <v>672</v>
      </c>
      <c r="Q63" s="650" t="s">
        <v>672</v>
      </c>
      <c r="R63" s="652"/>
      <c r="S63" s="654" t="s">
        <v>672</v>
      </c>
      <c r="T63" s="650" t="s">
        <v>672</v>
      </c>
      <c r="U63" s="654">
        <v>2.963764159956326</v>
      </c>
      <c r="V63" s="652"/>
      <c r="W63" s="652"/>
      <c r="X63" s="652"/>
      <c r="Y63" s="650" t="s">
        <v>672</v>
      </c>
      <c r="Z63" s="652"/>
      <c r="AA63" s="650">
        <v>9.65003412037669</v>
      </c>
      <c r="AB63" s="1089">
        <v>5.250460625085301</v>
      </c>
      <c r="AC63" s="1035" t="s">
        <v>672</v>
      </c>
      <c r="AD63" s="1101">
        <v>3.0637709840316636</v>
      </c>
      <c r="AE63" s="1101">
        <v>15.367114780947183</v>
      </c>
      <c r="AF63" s="1101">
        <v>18.430885764978846</v>
      </c>
      <c r="AG63" s="464">
        <v>69</v>
      </c>
      <c r="AH63" s="1088"/>
    </row>
    <row r="64" spans="1:34" ht="9" customHeight="1">
      <c r="A64" s="659" t="s">
        <v>75</v>
      </c>
      <c r="B64" s="704"/>
      <c r="C64" s="674" t="s">
        <v>76</v>
      </c>
      <c r="D64" s="294"/>
      <c r="E64" s="652"/>
      <c r="F64" s="652"/>
      <c r="G64" s="1087"/>
      <c r="H64" s="319"/>
      <c r="I64" s="652"/>
      <c r="J64" s="652"/>
      <c r="K64" s="652"/>
      <c r="L64" s="651"/>
      <c r="M64" s="1070"/>
      <c r="N64" s="658"/>
      <c r="O64" s="651"/>
      <c r="P64" s="653"/>
      <c r="Q64" s="652"/>
      <c r="R64" s="652"/>
      <c r="S64" s="651"/>
      <c r="T64" s="652"/>
      <c r="U64" s="651"/>
      <c r="V64" s="652"/>
      <c r="W64" s="652"/>
      <c r="X64" s="652"/>
      <c r="Y64" s="652"/>
      <c r="Z64" s="652"/>
      <c r="AA64" s="652"/>
      <c r="AB64" s="1087"/>
      <c r="AC64" s="319"/>
      <c r="AD64" s="1102"/>
      <c r="AE64" s="1102"/>
      <c r="AF64" s="1102"/>
      <c r="AG64" s="510"/>
      <c r="AH64" s="1088"/>
    </row>
    <row r="65" spans="1:34" ht="9" customHeight="1">
      <c r="A65" s="659" t="s">
        <v>676</v>
      </c>
      <c r="B65" s="704"/>
      <c r="C65" s="674" t="s">
        <v>77</v>
      </c>
      <c r="D65" s="293" t="s">
        <v>129</v>
      </c>
      <c r="E65" s="217" t="s">
        <v>672</v>
      </c>
      <c r="F65" s="652"/>
      <c r="G65" s="1017" t="s">
        <v>672</v>
      </c>
      <c r="H65" s="1035" t="s">
        <v>672</v>
      </c>
      <c r="I65" s="217" t="s">
        <v>672</v>
      </c>
      <c r="J65" s="217" t="s">
        <v>672</v>
      </c>
      <c r="K65" s="217" t="s">
        <v>672</v>
      </c>
      <c r="L65" s="217" t="s">
        <v>672</v>
      </c>
      <c r="M65" s="1070"/>
      <c r="N65" s="1037" t="s">
        <v>672</v>
      </c>
      <c r="O65" s="651"/>
      <c r="P65" s="227">
        <v>2.304534598061963</v>
      </c>
      <c r="Q65" s="217" t="s">
        <v>672</v>
      </c>
      <c r="R65" s="652"/>
      <c r="S65" s="221" t="s">
        <v>672</v>
      </c>
      <c r="T65" s="217" t="s">
        <v>672</v>
      </c>
      <c r="U65" s="221">
        <v>21.56919612392521</v>
      </c>
      <c r="V65" s="652"/>
      <c r="W65" s="652"/>
      <c r="X65" s="652"/>
      <c r="Y65" s="650" t="s">
        <v>672</v>
      </c>
      <c r="Z65" s="652"/>
      <c r="AA65" s="650">
        <v>32.290801146444664</v>
      </c>
      <c r="AB65" s="1089">
        <v>11.769100586870481</v>
      </c>
      <c r="AC65" s="1035" t="s">
        <v>672</v>
      </c>
      <c r="AD65" s="1036">
        <v>21.642725535689912</v>
      </c>
      <c r="AE65" s="1036">
        <v>47.05696277466904</v>
      </c>
      <c r="AF65" s="1036">
        <v>68.69968831035895</v>
      </c>
      <c r="AG65" s="1038" t="s">
        <v>129</v>
      </c>
      <c r="AH65" s="1088"/>
    </row>
    <row r="66" spans="1:34" ht="9" customHeight="1">
      <c r="A66" s="659" t="s">
        <v>78</v>
      </c>
      <c r="B66" s="704"/>
      <c r="C66" s="674" t="s">
        <v>79</v>
      </c>
      <c r="D66" s="294"/>
      <c r="E66" s="652"/>
      <c r="F66" s="652"/>
      <c r="G66" s="1087"/>
      <c r="H66" s="319"/>
      <c r="I66" s="652"/>
      <c r="J66" s="652"/>
      <c r="K66" s="652"/>
      <c r="L66" s="651"/>
      <c r="M66" s="1070"/>
      <c r="N66" s="658"/>
      <c r="O66" s="651"/>
      <c r="P66" s="653"/>
      <c r="Q66" s="652"/>
      <c r="R66" s="652"/>
      <c r="S66" s="651"/>
      <c r="T66" s="652"/>
      <c r="U66" s="651"/>
      <c r="V66" s="652"/>
      <c r="W66" s="652"/>
      <c r="X66" s="652"/>
      <c r="Y66" s="652"/>
      <c r="Z66" s="652"/>
      <c r="AA66" s="652"/>
      <c r="AB66" s="1087"/>
      <c r="AC66" s="319"/>
      <c r="AD66" s="1102"/>
      <c r="AE66" s="1102"/>
      <c r="AF66" s="1102"/>
      <c r="AG66" s="510"/>
      <c r="AH66" s="1088"/>
    </row>
    <row r="67" spans="1:34" ht="9" customHeight="1">
      <c r="A67" s="659" t="s">
        <v>80</v>
      </c>
      <c r="B67" s="704"/>
      <c r="C67" s="674" t="s">
        <v>81</v>
      </c>
      <c r="D67" s="226">
        <v>72</v>
      </c>
      <c r="E67" s="650" t="s">
        <v>672</v>
      </c>
      <c r="F67" s="652"/>
      <c r="G67" s="1089" t="s">
        <v>672</v>
      </c>
      <c r="H67" s="1035" t="s">
        <v>672</v>
      </c>
      <c r="I67" s="650" t="s">
        <v>672</v>
      </c>
      <c r="J67" s="650" t="s">
        <v>672</v>
      </c>
      <c r="K67" s="650" t="s">
        <v>672</v>
      </c>
      <c r="L67" s="654" t="s">
        <v>672</v>
      </c>
      <c r="M67" s="1070"/>
      <c r="N67" s="717" t="s">
        <v>672</v>
      </c>
      <c r="O67" s="651"/>
      <c r="P67" s="657">
        <v>2.1163368363586734</v>
      </c>
      <c r="Q67" s="650" t="s">
        <v>672</v>
      </c>
      <c r="R67" s="652"/>
      <c r="S67" s="654" t="s">
        <v>672</v>
      </c>
      <c r="T67" s="650" t="s">
        <v>672</v>
      </c>
      <c r="U67" s="654">
        <v>4.399617851781083</v>
      </c>
      <c r="V67" s="652"/>
      <c r="W67" s="652"/>
      <c r="X67" s="652"/>
      <c r="Y67" s="650">
        <v>0.7299713388835812</v>
      </c>
      <c r="Z67" s="652"/>
      <c r="AA67" s="650">
        <v>8.890801146444657</v>
      </c>
      <c r="AB67" s="1089">
        <v>0.9763545789545517</v>
      </c>
      <c r="AC67" s="1035" t="s">
        <v>672</v>
      </c>
      <c r="AD67" s="1101">
        <v>5.129589190664665</v>
      </c>
      <c r="AE67" s="1101">
        <v>12.01860925344616</v>
      </c>
      <c r="AF67" s="1101">
        <v>17.148198444110825</v>
      </c>
      <c r="AG67" s="464">
        <v>72</v>
      </c>
      <c r="AH67" s="1088"/>
    </row>
    <row r="68" spans="1:34" ht="9" customHeight="1">
      <c r="A68" s="577"/>
      <c r="B68" s="705"/>
      <c r="C68" s="674" t="s">
        <v>82</v>
      </c>
      <c r="D68" s="226">
        <v>73</v>
      </c>
      <c r="E68" s="650" t="s">
        <v>672</v>
      </c>
      <c r="F68" s="652"/>
      <c r="G68" s="1089" t="s">
        <v>672</v>
      </c>
      <c r="H68" s="1035" t="s">
        <v>672</v>
      </c>
      <c r="I68" s="650" t="s">
        <v>672</v>
      </c>
      <c r="J68" s="650" t="s">
        <v>672</v>
      </c>
      <c r="K68" s="650" t="s">
        <v>672</v>
      </c>
      <c r="L68" s="654" t="s">
        <v>672</v>
      </c>
      <c r="M68" s="1070"/>
      <c r="N68" s="717" t="s">
        <v>672</v>
      </c>
      <c r="O68" s="651"/>
      <c r="P68" s="657">
        <v>0.7525385560256586</v>
      </c>
      <c r="Q68" s="650" t="s">
        <v>672</v>
      </c>
      <c r="R68" s="652"/>
      <c r="S68" s="654" t="s">
        <v>672</v>
      </c>
      <c r="T68" s="650" t="s">
        <v>672</v>
      </c>
      <c r="U68" s="654">
        <v>1.5799781629589191</v>
      </c>
      <c r="V68" s="652"/>
      <c r="W68" s="652"/>
      <c r="X68" s="652"/>
      <c r="Y68" s="650" t="s">
        <v>672</v>
      </c>
      <c r="Z68" s="652"/>
      <c r="AA68" s="650">
        <v>3.2378872662754197</v>
      </c>
      <c r="AB68" s="1089" t="s">
        <v>672</v>
      </c>
      <c r="AC68" s="1035" t="s">
        <v>672</v>
      </c>
      <c r="AD68" s="1101">
        <v>1.5799781629589191</v>
      </c>
      <c r="AE68" s="1101">
        <v>4.3999706564760475</v>
      </c>
      <c r="AF68" s="1101">
        <v>5.979948819434966</v>
      </c>
      <c r="AG68" s="464">
        <v>73</v>
      </c>
      <c r="AH68" s="1088"/>
    </row>
    <row r="69" spans="1:34" ht="9.75" customHeight="1">
      <c r="A69" s="577"/>
      <c r="B69" s="565"/>
      <c r="C69" s="515" t="s">
        <v>83</v>
      </c>
      <c r="D69" s="300" t="s">
        <v>318</v>
      </c>
      <c r="E69" s="706"/>
      <c r="F69" s="706"/>
      <c r="G69" s="1103"/>
      <c r="H69" s="1044"/>
      <c r="I69" s="706"/>
      <c r="J69" s="706"/>
      <c r="K69" s="706"/>
      <c r="L69" s="707"/>
      <c r="M69" s="1076"/>
      <c r="N69" s="709"/>
      <c r="O69" s="707"/>
      <c r="P69" s="708"/>
      <c r="Q69" s="706"/>
      <c r="R69" s="706"/>
      <c r="S69" s="707"/>
      <c r="T69" s="706"/>
      <c r="U69" s="707"/>
      <c r="V69" s="706"/>
      <c r="W69" s="706"/>
      <c r="X69" s="706"/>
      <c r="Y69" s="706"/>
      <c r="Z69" s="706"/>
      <c r="AA69" s="706"/>
      <c r="AB69" s="1103"/>
      <c r="AC69" s="1044"/>
      <c r="AD69" s="706"/>
      <c r="AE69" s="706"/>
      <c r="AF69" s="706"/>
      <c r="AG69" s="519"/>
      <c r="AH69" s="1088"/>
    </row>
    <row r="70" spans="1:34" ht="9.75" customHeight="1">
      <c r="A70" s="577"/>
      <c r="B70" s="565"/>
      <c r="C70" s="256" t="s">
        <v>84</v>
      </c>
      <c r="D70" s="226">
        <v>74</v>
      </c>
      <c r="E70" s="650" t="s">
        <v>672</v>
      </c>
      <c r="F70" s="652"/>
      <c r="G70" s="1089">
        <v>31.25125733588099</v>
      </c>
      <c r="H70" s="1035" t="s">
        <v>672</v>
      </c>
      <c r="I70" s="650" t="s">
        <v>672</v>
      </c>
      <c r="J70" s="650" t="s">
        <v>672</v>
      </c>
      <c r="K70" s="650">
        <v>79.95926862972568</v>
      </c>
      <c r="L70" s="654" t="s">
        <v>672</v>
      </c>
      <c r="M70" s="1070"/>
      <c r="N70" s="717">
        <v>1.7487129793912926</v>
      </c>
      <c r="O70" s="651"/>
      <c r="P70" s="657">
        <v>64.04131977617033</v>
      </c>
      <c r="Q70" s="650">
        <v>32.008966834993856</v>
      </c>
      <c r="R70" s="652"/>
      <c r="S70" s="654">
        <v>4.878231199672444</v>
      </c>
      <c r="T70" s="650" t="s">
        <v>672</v>
      </c>
      <c r="U70" s="654">
        <v>587.3339327146172</v>
      </c>
      <c r="V70" s="652"/>
      <c r="W70" s="652"/>
      <c r="X70" s="652"/>
      <c r="Y70" s="650">
        <v>261.49204995223147</v>
      </c>
      <c r="Z70" s="652"/>
      <c r="AA70" s="650">
        <v>549.6747236249488</v>
      </c>
      <c r="AB70" s="1089">
        <v>54.313255766343666</v>
      </c>
      <c r="AC70" s="318">
        <v>29.415006141667806</v>
      </c>
      <c r="AD70" s="650">
        <v>848.8829903575815</v>
      </c>
      <c r="AE70" s="650">
        <v>847.724716118466</v>
      </c>
      <c r="AF70" s="650">
        <v>1696.6077064760475</v>
      </c>
      <c r="AG70" s="464">
        <v>74</v>
      </c>
      <c r="AH70" s="1088"/>
    </row>
    <row r="71" spans="1:34" ht="9.75" customHeight="1">
      <c r="A71" s="577"/>
      <c r="B71" s="565"/>
      <c r="C71" s="520" t="s">
        <v>85</v>
      </c>
      <c r="D71" s="308"/>
      <c r="E71" s="710"/>
      <c r="F71" s="710"/>
      <c r="G71" s="1104"/>
      <c r="H71" s="1047"/>
      <c r="I71" s="710"/>
      <c r="J71" s="710"/>
      <c r="K71" s="710"/>
      <c r="L71" s="711"/>
      <c r="M71" s="522"/>
      <c r="N71" s="710"/>
      <c r="O71" s="711"/>
      <c r="P71" s="712"/>
      <c r="Q71" s="710"/>
      <c r="R71" s="710"/>
      <c r="S71" s="711"/>
      <c r="T71" s="710"/>
      <c r="U71" s="711"/>
      <c r="V71" s="710"/>
      <c r="W71" s="710"/>
      <c r="X71" s="710"/>
      <c r="Y71" s="710"/>
      <c r="Z71" s="710"/>
      <c r="AA71" s="710"/>
      <c r="AB71" s="1104"/>
      <c r="AC71" s="1047"/>
      <c r="AD71" s="710"/>
      <c r="AE71" s="710"/>
      <c r="AF71" s="710"/>
      <c r="AG71" s="523"/>
      <c r="AH71" s="1088"/>
    </row>
    <row r="72" spans="1:34" ht="9" customHeight="1">
      <c r="A72" s="577"/>
      <c r="B72" s="565"/>
      <c r="C72" s="253" t="s">
        <v>202</v>
      </c>
      <c r="D72" s="226">
        <v>75</v>
      </c>
      <c r="E72" s="652"/>
      <c r="F72" s="652"/>
      <c r="G72" s="1087"/>
      <c r="H72" s="319"/>
      <c r="I72" s="652"/>
      <c r="J72" s="652"/>
      <c r="K72" s="652"/>
      <c r="L72" s="651"/>
      <c r="M72" s="458"/>
      <c r="N72" s="650">
        <v>48.3717756244029</v>
      </c>
      <c r="O72" s="651"/>
      <c r="P72" s="708"/>
      <c r="Q72" s="652"/>
      <c r="R72" s="652"/>
      <c r="S72" s="651"/>
      <c r="T72" s="652"/>
      <c r="U72" s="715"/>
      <c r="V72" s="652"/>
      <c r="W72" s="652"/>
      <c r="X72" s="652"/>
      <c r="Y72" s="652"/>
      <c r="Z72" s="652"/>
      <c r="AA72" s="650">
        <v>47.617210318001916</v>
      </c>
      <c r="AB72" s="1087"/>
      <c r="AC72" s="319"/>
      <c r="AD72" s="650" t="s">
        <v>672</v>
      </c>
      <c r="AE72" s="650">
        <v>95.98898594240481</v>
      </c>
      <c r="AF72" s="650">
        <v>95.98898594240481</v>
      </c>
      <c r="AG72" s="464">
        <v>75</v>
      </c>
      <c r="AH72" s="1088"/>
    </row>
    <row r="73" spans="1:34" ht="9" customHeight="1">
      <c r="A73" s="577"/>
      <c r="B73" s="565"/>
      <c r="C73" s="253" t="s">
        <v>203</v>
      </c>
      <c r="D73" s="226">
        <v>76</v>
      </c>
      <c r="E73" s="652"/>
      <c r="F73" s="652"/>
      <c r="G73" s="1087"/>
      <c r="H73" s="319"/>
      <c r="I73" s="652"/>
      <c r="J73" s="652"/>
      <c r="K73" s="652"/>
      <c r="L73" s="651"/>
      <c r="M73" s="657">
        <v>924.107615668077</v>
      </c>
      <c r="N73" s="650">
        <v>941.05090760202</v>
      </c>
      <c r="O73" s="651"/>
      <c r="P73" s="653"/>
      <c r="Q73" s="652"/>
      <c r="R73" s="652"/>
      <c r="S73" s="651"/>
      <c r="T73" s="652"/>
      <c r="U73" s="716">
        <v>1.7060188344479326</v>
      </c>
      <c r="V73" s="652"/>
      <c r="W73" s="652"/>
      <c r="X73" s="652"/>
      <c r="Y73" s="717">
        <v>7.4347959601474</v>
      </c>
      <c r="Z73" s="652"/>
      <c r="AA73" s="652"/>
      <c r="AB73" s="1087"/>
      <c r="AC73" s="319"/>
      <c r="AD73" s="650">
        <v>9.140814794595332</v>
      </c>
      <c r="AE73" s="650">
        <v>1865.1585232700968</v>
      </c>
      <c r="AF73" s="650">
        <v>1874.2993380646922</v>
      </c>
      <c r="AG73" s="464">
        <v>76</v>
      </c>
      <c r="AH73" s="1088"/>
    </row>
    <row r="74" spans="1:34" ht="9" customHeight="1">
      <c r="A74" s="577"/>
      <c r="B74" s="565"/>
      <c r="C74" s="253" t="s">
        <v>204</v>
      </c>
      <c r="D74" s="226">
        <v>77</v>
      </c>
      <c r="E74" s="652"/>
      <c r="F74" s="652"/>
      <c r="G74" s="1087"/>
      <c r="H74" s="319"/>
      <c r="I74" s="652"/>
      <c r="J74" s="652"/>
      <c r="K74" s="652"/>
      <c r="L74" s="651"/>
      <c r="M74" s="458"/>
      <c r="N74" s="652"/>
      <c r="O74" s="654">
        <v>38.14658113825577</v>
      </c>
      <c r="P74" s="653"/>
      <c r="Q74" s="652"/>
      <c r="R74" s="652"/>
      <c r="S74" s="651"/>
      <c r="T74" s="652"/>
      <c r="U74" s="651"/>
      <c r="V74" s="652"/>
      <c r="W74" s="652"/>
      <c r="X74" s="652"/>
      <c r="Y74" s="652"/>
      <c r="Z74" s="652"/>
      <c r="AA74" s="652"/>
      <c r="AB74" s="1087"/>
      <c r="AC74" s="319"/>
      <c r="AD74" s="652"/>
      <c r="AE74" s="650">
        <v>38.14658113825577</v>
      </c>
      <c r="AF74" s="650">
        <v>38.14658113825577</v>
      </c>
      <c r="AG74" s="464">
        <v>77</v>
      </c>
      <c r="AH74" s="1088"/>
    </row>
    <row r="75" spans="1:34" ht="9" customHeight="1">
      <c r="A75" s="577"/>
      <c r="B75" s="565"/>
      <c r="C75" s="253" t="s">
        <v>205</v>
      </c>
      <c r="D75" s="226">
        <v>78</v>
      </c>
      <c r="E75" s="652"/>
      <c r="F75" s="652"/>
      <c r="G75" s="1087"/>
      <c r="H75" s="319"/>
      <c r="I75" s="652"/>
      <c r="J75" s="652"/>
      <c r="K75" s="652"/>
      <c r="L75" s="651"/>
      <c r="M75" s="522"/>
      <c r="N75" s="650" t="s">
        <v>672</v>
      </c>
      <c r="O75" s="711"/>
      <c r="P75" s="653"/>
      <c r="Q75" s="652"/>
      <c r="R75" s="652"/>
      <c r="S75" s="651"/>
      <c r="T75" s="652"/>
      <c r="U75" s="651"/>
      <c r="V75" s="652"/>
      <c r="W75" s="652"/>
      <c r="X75" s="652"/>
      <c r="Y75" s="652"/>
      <c r="Z75" s="652"/>
      <c r="AA75" s="652"/>
      <c r="AB75" s="1087"/>
      <c r="AC75" s="319"/>
      <c r="AD75" s="652"/>
      <c r="AE75" s="650" t="s">
        <v>672</v>
      </c>
      <c r="AF75" s="650" t="s">
        <v>672</v>
      </c>
      <c r="AG75" s="464">
        <v>78</v>
      </c>
      <c r="AH75" s="1088"/>
    </row>
    <row r="76" spans="1:34" ht="9.75" customHeight="1">
      <c r="A76" s="577"/>
      <c r="B76" s="565"/>
      <c r="C76" s="677" t="s">
        <v>90</v>
      </c>
      <c r="D76" s="234">
        <v>79</v>
      </c>
      <c r="E76" s="678"/>
      <c r="F76" s="678"/>
      <c r="G76" s="1094"/>
      <c r="H76" s="1024"/>
      <c r="I76" s="678"/>
      <c r="J76" s="678"/>
      <c r="K76" s="678"/>
      <c r="L76" s="679"/>
      <c r="M76" s="664">
        <v>924.107615668077</v>
      </c>
      <c r="N76" s="662">
        <v>989.4226832264228</v>
      </c>
      <c r="O76" s="663">
        <v>38.14658113825577</v>
      </c>
      <c r="P76" s="681"/>
      <c r="Q76" s="678"/>
      <c r="R76" s="678"/>
      <c r="S76" s="679"/>
      <c r="T76" s="678"/>
      <c r="U76" s="718">
        <v>1.7060188344479326</v>
      </c>
      <c r="V76" s="678"/>
      <c r="W76" s="678"/>
      <c r="X76" s="678"/>
      <c r="Y76" s="719">
        <v>7.4347959601474</v>
      </c>
      <c r="Z76" s="678"/>
      <c r="AA76" s="662">
        <v>47.617210318001916</v>
      </c>
      <c r="AB76" s="1094"/>
      <c r="AC76" s="1024"/>
      <c r="AD76" s="662">
        <v>9.140814794595332</v>
      </c>
      <c r="AE76" s="662">
        <v>1999.2940903507574</v>
      </c>
      <c r="AF76" s="662">
        <v>2008.4349051453528</v>
      </c>
      <c r="AG76" s="470">
        <v>79</v>
      </c>
      <c r="AH76" s="1088"/>
    </row>
    <row r="77" spans="1:34" ht="9" customHeight="1">
      <c r="A77" s="577"/>
      <c r="B77" s="565"/>
      <c r="C77" s="720" t="s">
        <v>91</v>
      </c>
      <c r="D77" s="215">
        <v>80</v>
      </c>
      <c r="E77" s="689" t="s">
        <v>44</v>
      </c>
      <c r="F77" s="689" t="s">
        <v>44</v>
      </c>
      <c r="G77" s="1105" t="s">
        <v>44</v>
      </c>
      <c r="H77" s="1048"/>
      <c r="I77" s="689" t="s">
        <v>44</v>
      </c>
      <c r="J77" s="689" t="s">
        <v>44</v>
      </c>
      <c r="K77" s="689" t="s">
        <v>672</v>
      </c>
      <c r="L77" s="690"/>
      <c r="M77" s="691" t="s">
        <v>44</v>
      </c>
      <c r="N77" s="721" t="s">
        <v>44</v>
      </c>
      <c r="O77" s="690"/>
      <c r="P77" s="691" t="s">
        <v>44</v>
      </c>
      <c r="Q77" s="689" t="s">
        <v>672</v>
      </c>
      <c r="R77" s="722"/>
      <c r="S77" s="692">
        <v>50.133058550566396</v>
      </c>
      <c r="T77" s="689" t="s">
        <v>672</v>
      </c>
      <c r="U77" s="692">
        <v>1047.3713790091444</v>
      </c>
      <c r="V77" s="722"/>
      <c r="W77" s="722"/>
      <c r="X77" s="722"/>
      <c r="Y77" s="689" t="s">
        <v>44</v>
      </c>
      <c r="Z77" s="689" t="s">
        <v>44</v>
      </c>
      <c r="AA77" s="689">
        <v>353.5038351303399</v>
      </c>
      <c r="AB77" s="1105">
        <v>226.23250989490927</v>
      </c>
      <c r="AC77" s="1029"/>
      <c r="AD77" s="723">
        <v>1047.3713790091444</v>
      </c>
      <c r="AE77" s="723">
        <v>629.9080990514536</v>
      </c>
      <c r="AF77" s="723">
        <v>1677.2794780605982</v>
      </c>
      <c r="AG77" s="460">
        <v>80</v>
      </c>
      <c r="AH77" s="1088"/>
    </row>
    <row r="78" spans="1:34" ht="9" customHeight="1">
      <c r="A78" s="724"/>
      <c r="C78" s="725" t="s">
        <v>92</v>
      </c>
      <c r="D78" s="327">
        <v>81</v>
      </c>
      <c r="E78" s="650" t="s">
        <v>44</v>
      </c>
      <c r="F78" s="650" t="s">
        <v>44</v>
      </c>
      <c r="G78" s="1089" t="s">
        <v>44</v>
      </c>
      <c r="H78" s="1049"/>
      <c r="I78" s="650" t="s">
        <v>44</v>
      </c>
      <c r="J78" s="650" t="s">
        <v>44</v>
      </c>
      <c r="K78" s="650" t="s">
        <v>672</v>
      </c>
      <c r="L78" s="654" t="s">
        <v>672</v>
      </c>
      <c r="M78" s="657" t="s">
        <v>44</v>
      </c>
      <c r="N78" s="714" t="s">
        <v>44</v>
      </c>
      <c r="O78" s="726"/>
      <c r="P78" s="657" t="s">
        <v>44</v>
      </c>
      <c r="Q78" s="650" t="s">
        <v>672</v>
      </c>
      <c r="R78" s="727"/>
      <c r="S78" s="654">
        <v>50.109492288794875</v>
      </c>
      <c r="T78" s="650" t="s">
        <v>672</v>
      </c>
      <c r="U78" s="654">
        <v>234.08604367408213</v>
      </c>
      <c r="V78" s="727"/>
      <c r="W78" s="727"/>
      <c r="X78" s="728"/>
      <c r="Y78" s="650" t="s">
        <v>44</v>
      </c>
      <c r="Z78" s="650" t="s">
        <v>44</v>
      </c>
      <c r="AA78" s="650">
        <v>591.3787361812475</v>
      </c>
      <c r="AB78" s="1089">
        <v>156.22275146717624</v>
      </c>
      <c r="AC78" s="319"/>
      <c r="AD78" s="713">
        <v>234.08604367408213</v>
      </c>
      <c r="AE78" s="713">
        <v>797.7109799372186</v>
      </c>
      <c r="AF78" s="713">
        <v>1031.7970236113006</v>
      </c>
      <c r="AG78" s="535">
        <v>81</v>
      </c>
      <c r="AH78" s="1088"/>
    </row>
    <row r="79" spans="1:34" ht="9.75" customHeight="1" thickBot="1">
      <c r="A79" s="577"/>
      <c r="B79" s="729"/>
      <c r="C79" s="730" t="s">
        <v>93</v>
      </c>
      <c r="D79" s="316">
        <v>82</v>
      </c>
      <c r="E79" s="662">
        <v>0.7025916933942952</v>
      </c>
      <c r="F79" s="662" t="s">
        <v>672</v>
      </c>
      <c r="G79" s="1090" t="s">
        <v>672</v>
      </c>
      <c r="H79" s="1050"/>
      <c r="I79" s="662" t="s">
        <v>672</v>
      </c>
      <c r="J79" s="662">
        <v>38.22255203357445</v>
      </c>
      <c r="K79" s="662" t="s">
        <v>672</v>
      </c>
      <c r="L79" s="663" t="s">
        <v>672</v>
      </c>
      <c r="M79" s="664">
        <v>8.914221373003958</v>
      </c>
      <c r="N79" s="662">
        <v>111.1187634775488</v>
      </c>
      <c r="O79" s="679"/>
      <c r="P79" s="1106">
        <v>729.5322879077385</v>
      </c>
      <c r="Q79" s="662" t="s">
        <v>672</v>
      </c>
      <c r="R79" s="678"/>
      <c r="S79" s="663">
        <v>100.24255083936127</v>
      </c>
      <c r="T79" s="662" t="s">
        <v>672</v>
      </c>
      <c r="U79" s="663">
        <v>1281.4574226832265</v>
      </c>
      <c r="V79" s="678"/>
      <c r="W79" s="678"/>
      <c r="X79" s="682"/>
      <c r="Y79" s="662">
        <v>85.30094172239662</v>
      </c>
      <c r="Z79" s="662" t="s">
        <v>672</v>
      </c>
      <c r="AA79" s="662">
        <v>944.8825713115874</v>
      </c>
      <c r="AB79" s="1090">
        <v>382.4552613620855</v>
      </c>
      <c r="AC79" s="1052"/>
      <c r="AD79" s="731">
        <v>1367.6161541336837</v>
      </c>
      <c r="AE79" s="731">
        <v>2315.619043742323</v>
      </c>
      <c r="AF79" s="731">
        <v>3683.2351978760066</v>
      </c>
      <c r="AG79" s="1107">
        <v>82</v>
      </c>
      <c r="AH79" s="1088"/>
    </row>
    <row r="80" spans="1:33" ht="12.75">
      <c r="A80" s="732"/>
      <c r="B80" s="575"/>
      <c r="C80" s="733" t="s">
        <v>94</v>
      </c>
      <c r="D80" s="575"/>
      <c r="E80" s="734"/>
      <c r="F80" s="735" t="s">
        <v>95</v>
      </c>
      <c r="G80" s="575"/>
      <c r="H80" s="136"/>
      <c r="I80" s="736" t="s">
        <v>96</v>
      </c>
      <c r="J80" s="737" t="s">
        <v>97</v>
      </c>
      <c r="K80" s="738"/>
      <c r="L80" s="568"/>
      <c r="M80" s="342"/>
      <c r="N80" s="739"/>
      <c r="O80" s="740"/>
      <c r="P80" s="374" t="s">
        <v>206</v>
      </c>
      <c r="Q80" s="739"/>
      <c r="R80" s="739"/>
      <c r="S80" s="739"/>
      <c r="T80" s="739"/>
      <c r="U80" s="739"/>
      <c r="V80" s="575"/>
      <c r="W80" s="739"/>
      <c r="X80" s="739"/>
      <c r="Y80" s="739"/>
      <c r="Z80" s="741"/>
      <c r="AA80" s="739"/>
      <c r="AB80" s="575"/>
      <c r="AC80" s="298"/>
      <c r="AD80" s="742" t="s">
        <v>98</v>
      </c>
      <c r="AE80" s="743">
        <v>38614</v>
      </c>
      <c r="AF80" s="744"/>
      <c r="AG80" s="745"/>
    </row>
    <row r="81" spans="1:33" ht="13.5" thickBot="1">
      <c r="A81" s="746"/>
      <c r="B81" s="747"/>
      <c r="C81" s="748"/>
      <c r="D81" s="747"/>
      <c r="E81" s="353"/>
      <c r="F81" s="749"/>
      <c r="G81" s="353"/>
      <c r="H81" s="353"/>
      <c r="I81" s="750" t="s">
        <v>44</v>
      </c>
      <c r="J81" s="751" t="s">
        <v>99</v>
      </c>
      <c r="K81" s="747"/>
      <c r="L81" s="752"/>
      <c r="M81" s="353"/>
      <c r="N81" s="753"/>
      <c r="O81" s="754"/>
      <c r="P81" s="360"/>
      <c r="Q81" s="753"/>
      <c r="R81" s="753"/>
      <c r="S81" s="753"/>
      <c r="T81" s="753"/>
      <c r="U81" s="753"/>
      <c r="V81" s="747"/>
      <c r="W81" s="755"/>
      <c r="X81" s="753"/>
      <c r="Y81" s="756"/>
      <c r="Z81" s="747"/>
      <c r="AA81" s="753"/>
      <c r="AB81" s="752"/>
      <c r="AC81" s="357"/>
      <c r="AD81" s="752"/>
      <c r="AE81" s="752"/>
      <c r="AF81" s="757"/>
      <c r="AG81" s="758"/>
    </row>
  </sheetData>
  <printOptions/>
  <pageMargins left="0.31496062992125984" right="0.31496062992125984" top="0.5905511811023623" bottom="0.1968503937007874" header="0.1968503937007874"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C133"/>
  <sheetViews>
    <sheetView zoomScale="115" zoomScaleNormal="115" workbookViewId="0" topLeftCell="A1">
      <selection activeCell="A1" sqref="A1"/>
    </sheetView>
  </sheetViews>
  <sheetFormatPr defaultColWidth="11.421875" defaultRowHeight="12.75"/>
  <cols>
    <col min="1" max="1" width="84.00390625" style="9" customWidth="1"/>
    <col min="2" max="2" width="3.00390625" style="13" bestFit="1" customWidth="1"/>
    <col min="3" max="3" width="84.00390625" style="9" customWidth="1"/>
    <col min="4" max="16384" width="11.421875" style="9" customWidth="1"/>
  </cols>
  <sheetData>
    <row r="1" spans="1:3" ht="15">
      <c r="A1" s="4" t="s">
        <v>336</v>
      </c>
      <c r="B1" s="11"/>
      <c r="C1" s="4"/>
    </row>
    <row r="2" spans="1:3" ht="12.75">
      <c r="A2" s="5"/>
      <c r="B2" s="11"/>
      <c r="C2" s="5"/>
    </row>
    <row r="3" spans="1:3" ht="12.75">
      <c r="A3" s="5"/>
      <c r="B3" s="11"/>
      <c r="C3" s="5"/>
    </row>
    <row r="4" spans="1:3" ht="12.75">
      <c r="A4" s="1413" t="s">
        <v>337</v>
      </c>
      <c r="B4" s="1413"/>
      <c r="C4" s="10"/>
    </row>
    <row r="5" spans="1:3" ht="12.75">
      <c r="A5" s="6"/>
      <c r="B5" s="11"/>
      <c r="C5" s="6"/>
    </row>
    <row r="6" spans="1:3" ht="12.75">
      <c r="A6" s="6"/>
      <c r="B6" s="11"/>
      <c r="C6" s="6"/>
    </row>
    <row r="7" spans="1:3" ht="12.75">
      <c r="A7" s="6"/>
      <c r="B7" s="11"/>
      <c r="C7" s="6"/>
    </row>
    <row r="8" spans="1:3" ht="12.75">
      <c r="A8" s="6" t="s">
        <v>338</v>
      </c>
      <c r="B8" s="6">
        <v>3</v>
      </c>
      <c r="C8" s="6"/>
    </row>
    <row r="9" spans="1:3" ht="12.75">
      <c r="A9" s="6"/>
      <c r="B9" s="6"/>
      <c r="C9" s="6"/>
    </row>
    <row r="10" spans="1:3" ht="12.75">
      <c r="A10" s="6" t="s">
        <v>295</v>
      </c>
      <c r="B10" s="11">
        <v>8</v>
      </c>
      <c r="C10" s="6"/>
    </row>
    <row r="11" spans="1:3" ht="12.75">
      <c r="A11" s="6"/>
      <c r="B11" s="11"/>
      <c r="C11" s="6"/>
    </row>
    <row r="12" spans="1:3" ht="13.5">
      <c r="A12" s="6" t="s">
        <v>296</v>
      </c>
      <c r="B12" s="11">
        <v>9</v>
      </c>
      <c r="C12" s="6"/>
    </row>
    <row r="13" spans="1:3" ht="12.75">
      <c r="A13" s="6"/>
      <c r="B13" s="11"/>
      <c r="C13" s="6"/>
    </row>
    <row r="14" spans="1:3" ht="13.5" customHeight="1">
      <c r="A14" s="6" t="s">
        <v>297</v>
      </c>
      <c r="B14" s="11">
        <v>10</v>
      </c>
      <c r="C14" s="6"/>
    </row>
    <row r="15" spans="1:3" ht="12.75">
      <c r="A15" s="6"/>
      <c r="B15" s="11"/>
      <c r="C15" s="6"/>
    </row>
    <row r="16" spans="1:3" ht="12.75">
      <c r="A16" s="6"/>
      <c r="B16" s="11"/>
      <c r="C16" s="6"/>
    </row>
    <row r="17" spans="1:3" ht="15">
      <c r="A17" s="4" t="s">
        <v>339</v>
      </c>
      <c r="B17" s="6"/>
      <c r="C17" s="6"/>
    </row>
    <row r="18" spans="1:3" ht="12.75">
      <c r="A18" s="6"/>
      <c r="B18" s="11"/>
      <c r="C18" s="6"/>
    </row>
    <row r="19" spans="1:3" ht="12.75">
      <c r="A19" s="6" t="s">
        <v>298</v>
      </c>
      <c r="B19" s="11">
        <v>11</v>
      </c>
      <c r="C19" s="6"/>
    </row>
    <row r="20" spans="1:3" ht="12.75">
      <c r="A20" s="6"/>
      <c r="B20" s="11"/>
      <c r="C20" s="6"/>
    </row>
    <row r="21" spans="1:3" s="13" customFormat="1" ht="12">
      <c r="A21" s="6" t="s">
        <v>299</v>
      </c>
      <c r="B21" s="11">
        <v>11</v>
      </c>
      <c r="C21" s="6"/>
    </row>
    <row r="22" spans="1:3" s="13" customFormat="1" ht="12">
      <c r="A22" s="6"/>
      <c r="B22" s="11"/>
      <c r="C22" s="6"/>
    </row>
    <row r="23" spans="1:3" ht="12.75">
      <c r="A23" s="6" t="s">
        <v>300</v>
      </c>
      <c r="B23" s="11">
        <v>12</v>
      </c>
      <c r="C23" s="6"/>
    </row>
    <row r="24" spans="1:3" ht="12.75">
      <c r="A24" s="6"/>
      <c r="B24" s="11"/>
      <c r="C24" s="6"/>
    </row>
    <row r="25" spans="1:3" ht="12.75">
      <c r="A25" s="6" t="s">
        <v>301</v>
      </c>
      <c r="B25" s="11">
        <v>12</v>
      </c>
      <c r="C25" s="6"/>
    </row>
    <row r="26" spans="1:3" ht="12.75">
      <c r="A26" s="6"/>
      <c r="B26" s="11"/>
      <c r="C26" s="6"/>
    </row>
    <row r="27" spans="1:3" ht="12.75">
      <c r="A27" s="6"/>
      <c r="B27" s="6"/>
      <c r="C27" s="6"/>
    </row>
    <row r="28" spans="1:3" ht="15">
      <c r="A28" s="4" t="s">
        <v>340</v>
      </c>
      <c r="B28" s="11"/>
      <c r="C28" s="6"/>
    </row>
    <row r="29" spans="1:3" ht="12.75">
      <c r="A29" s="6"/>
      <c r="B29" s="11"/>
      <c r="C29" s="6"/>
    </row>
    <row r="30" spans="1:3" ht="12.75">
      <c r="A30" s="6" t="s">
        <v>341</v>
      </c>
      <c r="B30" s="6">
        <v>13</v>
      </c>
      <c r="C30" s="6"/>
    </row>
    <row r="31" spans="1:3" ht="12.75">
      <c r="A31" s="6"/>
      <c r="B31" s="6"/>
      <c r="C31" s="6"/>
    </row>
    <row r="32" spans="1:3" ht="12.75">
      <c r="A32" s="6" t="s">
        <v>342</v>
      </c>
      <c r="B32" s="11">
        <v>14</v>
      </c>
      <c r="C32" s="6"/>
    </row>
    <row r="33" spans="1:3" ht="12.75">
      <c r="A33" s="6"/>
      <c r="B33" s="11"/>
      <c r="C33" s="6"/>
    </row>
    <row r="34" spans="1:3" ht="12.75">
      <c r="A34" s="6" t="s">
        <v>343</v>
      </c>
      <c r="B34" s="6">
        <v>15</v>
      </c>
      <c r="C34" s="6"/>
    </row>
    <row r="35" spans="1:3" ht="12.75">
      <c r="A35" s="6"/>
      <c r="B35" s="6"/>
      <c r="C35" s="6"/>
    </row>
    <row r="36" spans="1:3" ht="12.75">
      <c r="A36" s="6" t="s">
        <v>344</v>
      </c>
      <c r="B36" s="11">
        <v>16</v>
      </c>
      <c r="C36" s="6"/>
    </row>
    <row r="37" spans="1:3" ht="12.75">
      <c r="A37" s="6"/>
      <c r="B37" s="11"/>
      <c r="C37" s="6"/>
    </row>
    <row r="38" spans="1:3" ht="12.75">
      <c r="A38" s="6" t="s">
        <v>345</v>
      </c>
      <c r="B38" s="6">
        <v>17</v>
      </c>
      <c r="C38" s="6"/>
    </row>
    <row r="39" spans="1:3" ht="12.75">
      <c r="A39" s="6"/>
      <c r="B39" s="6"/>
      <c r="C39" s="6"/>
    </row>
    <row r="40" spans="1:3" ht="12.75">
      <c r="A40" s="6" t="s">
        <v>346</v>
      </c>
      <c r="B40" s="11"/>
      <c r="C40" s="6"/>
    </row>
    <row r="41" spans="1:3" ht="12.75">
      <c r="A41" s="6" t="s">
        <v>347</v>
      </c>
      <c r="B41" s="11">
        <v>18</v>
      </c>
      <c r="C41" s="6"/>
    </row>
    <row r="42" spans="1:3" ht="12.75">
      <c r="A42" s="6"/>
      <c r="B42" s="11"/>
      <c r="C42" s="6"/>
    </row>
    <row r="43" spans="1:3" ht="12.75">
      <c r="A43" s="6" t="s">
        <v>348</v>
      </c>
      <c r="B43" s="11"/>
      <c r="C43" s="6"/>
    </row>
    <row r="44" spans="1:3" ht="12.75">
      <c r="A44" s="6" t="s">
        <v>349</v>
      </c>
      <c r="B44" s="11">
        <v>19</v>
      </c>
      <c r="C44" s="6"/>
    </row>
    <row r="45" spans="1:3" ht="12.75">
      <c r="A45" s="6"/>
      <c r="B45" s="11"/>
      <c r="C45" s="6"/>
    </row>
    <row r="46" spans="1:3" ht="12.75">
      <c r="A46" s="6"/>
      <c r="B46" s="11"/>
      <c r="C46" s="6"/>
    </row>
    <row r="47" spans="1:3" ht="15">
      <c r="A47" s="23" t="s">
        <v>120</v>
      </c>
      <c r="B47" s="11"/>
      <c r="C47" s="6"/>
    </row>
    <row r="48" spans="1:3" ht="12.75">
      <c r="A48" s="6"/>
      <c r="B48" s="11"/>
      <c r="C48" s="6"/>
    </row>
    <row r="49" spans="1:3" ht="12.75">
      <c r="A49" s="6" t="s">
        <v>302</v>
      </c>
      <c r="B49" s="11">
        <v>20</v>
      </c>
      <c r="C49" s="6"/>
    </row>
    <row r="50" spans="1:3" ht="12.75">
      <c r="A50" s="6"/>
      <c r="B50" s="11"/>
      <c r="C50" s="6"/>
    </row>
    <row r="51" spans="1:3" ht="12.75">
      <c r="A51" s="6" t="s">
        <v>303</v>
      </c>
      <c r="B51" s="11">
        <v>22</v>
      </c>
      <c r="C51" s="6"/>
    </row>
    <row r="52" spans="1:3" ht="12.75">
      <c r="A52" s="6"/>
      <c r="B52" s="11"/>
      <c r="C52" s="6"/>
    </row>
    <row r="53" spans="1:3" ht="12.75">
      <c r="A53" s="6" t="s">
        <v>304</v>
      </c>
      <c r="B53" s="11">
        <v>24</v>
      </c>
      <c r="C53" s="6"/>
    </row>
    <row r="54" spans="1:3" ht="12.75">
      <c r="A54" s="6"/>
      <c r="B54" s="11"/>
      <c r="C54" s="6"/>
    </row>
    <row r="55" spans="1:3" ht="12.75">
      <c r="A55" s="6" t="s">
        <v>305</v>
      </c>
      <c r="B55" s="11">
        <v>26</v>
      </c>
      <c r="C55" s="6"/>
    </row>
    <row r="56" spans="1:3" ht="12.75">
      <c r="A56" s="7" t="s">
        <v>350</v>
      </c>
      <c r="B56" s="11"/>
      <c r="C56" s="6"/>
    </row>
    <row r="57" spans="1:3" ht="12.75">
      <c r="A57" s="6"/>
      <c r="B57" s="6"/>
      <c r="C57" s="6"/>
    </row>
    <row r="58" spans="1:3" ht="12.75">
      <c r="A58" s="6"/>
      <c r="B58" s="11"/>
      <c r="C58" s="6"/>
    </row>
    <row r="59" spans="1:3" ht="12.75">
      <c r="A59" s="6" t="s">
        <v>351</v>
      </c>
      <c r="B59" s="6"/>
      <c r="C59" s="6"/>
    </row>
    <row r="60" spans="1:3" ht="12.75">
      <c r="A60" s="6" t="s">
        <v>306</v>
      </c>
      <c r="B60" s="11">
        <v>28</v>
      </c>
      <c r="C60" s="6"/>
    </row>
    <row r="61" spans="1:3" ht="12.75">
      <c r="A61" s="6"/>
      <c r="B61" s="6"/>
      <c r="C61" s="6"/>
    </row>
    <row r="62" spans="1:3" ht="12.75">
      <c r="A62" s="6" t="s">
        <v>352</v>
      </c>
      <c r="B62" s="11">
        <v>28</v>
      </c>
      <c r="C62" s="6"/>
    </row>
    <row r="63" spans="1:3" ht="12.75">
      <c r="A63" s="6"/>
      <c r="B63" s="6"/>
      <c r="C63" s="6"/>
    </row>
    <row r="64" spans="1:3" ht="12.75">
      <c r="A64" s="6"/>
      <c r="B64" s="11"/>
      <c r="C64" s="6"/>
    </row>
    <row r="65" spans="1:3" ht="15">
      <c r="A65" s="23" t="s">
        <v>339</v>
      </c>
      <c r="B65" s="11"/>
      <c r="C65" s="6"/>
    </row>
    <row r="66" spans="1:3" ht="12.75">
      <c r="A66" s="6"/>
      <c r="B66" s="6"/>
      <c r="C66" s="6"/>
    </row>
    <row r="67" spans="1:3" ht="13.5">
      <c r="A67" s="6" t="s">
        <v>353</v>
      </c>
      <c r="B67" s="11"/>
      <c r="C67" s="6"/>
    </row>
    <row r="68" spans="1:3" ht="12.75">
      <c r="A68" s="6" t="s">
        <v>307</v>
      </c>
      <c r="B68" s="11">
        <v>29</v>
      </c>
      <c r="C68" s="6"/>
    </row>
    <row r="69" spans="1:3" ht="12.75">
      <c r="A69" s="6"/>
      <c r="B69" s="11"/>
      <c r="C69" s="6"/>
    </row>
    <row r="70" spans="1:3" ht="13.5">
      <c r="A70" s="6" t="s">
        <v>356</v>
      </c>
      <c r="B70" s="11"/>
      <c r="C70" s="6"/>
    </row>
    <row r="71" spans="1:3" ht="12.75">
      <c r="A71" s="6" t="s">
        <v>308</v>
      </c>
      <c r="B71" s="11">
        <v>29</v>
      </c>
      <c r="C71" s="6"/>
    </row>
    <row r="72" spans="1:3" ht="12.75">
      <c r="A72" s="8"/>
      <c r="B72" s="11"/>
      <c r="C72" s="8"/>
    </row>
    <row r="73" spans="1:3" ht="13.5">
      <c r="A73" s="14" t="s">
        <v>354</v>
      </c>
      <c r="B73" s="11"/>
      <c r="C73" s="7"/>
    </row>
    <row r="74" spans="1:3" ht="12.75">
      <c r="A74" s="14" t="s">
        <v>307</v>
      </c>
      <c r="B74" s="11">
        <v>30</v>
      </c>
      <c r="C74" s="7"/>
    </row>
    <row r="75" spans="1:3" ht="12.75">
      <c r="A75" s="6"/>
      <c r="B75" s="11"/>
      <c r="C75" s="6"/>
    </row>
    <row r="76" spans="1:3" ht="13.5">
      <c r="A76" s="6" t="s">
        <v>355</v>
      </c>
      <c r="B76" s="11"/>
      <c r="C76" s="6"/>
    </row>
    <row r="77" spans="1:3" ht="12.75">
      <c r="A77" s="6" t="s">
        <v>309</v>
      </c>
      <c r="B77" s="6">
        <v>30</v>
      </c>
      <c r="C77" s="6"/>
    </row>
    <row r="78" spans="1:3" ht="12.75">
      <c r="A78" s="6"/>
      <c r="B78" s="11"/>
      <c r="C78" s="6"/>
    </row>
    <row r="79" spans="1:3" ht="12.75">
      <c r="A79" s="6"/>
      <c r="B79" s="11"/>
      <c r="C79" s="6"/>
    </row>
    <row r="80" spans="1:3" s="15" customFormat="1" ht="15">
      <c r="A80" s="4" t="s">
        <v>340</v>
      </c>
      <c r="B80" s="12"/>
      <c r="C80" s="12"/>
    </row>
    <row r="81" spans="1:3" ht="12.75">
      <c r="A81" s="6"/>
      <c r="B81" s="11"/>
      <c r="C81" s="6"/>
    </row>
    <row r="82" spans="1:3" ht="13.5">
      <c r="A82" s="6" t="s">
        <v>277</v>
      </c>
      <c r="B82" s="6">
        <v>31</v>
      </c>
      <c r="C82" s="6"/>
    </row>
    <row r="83" spans="1:3" ht="12.75">
      <c r="A83" s="6"/>
      <c r="B83" s="11"/>
      <c r="C83" s="6"/>
    </row>
    <row r="84" spans="1:3" ht="13.5">
      <c r="A84" s="6" t="s">
        <v>357</v>
      </c>
      <c r="B84" s="6">
        <v>32</v>
      </c>
      <c r="C84" s="6"/>
    </row>
    <row r="85" spans="1:3" ht="12.75">
      <c r="A85" s="6"/>
      <c r="B85" s="11"/>
      <c r="C85" s="6"/>
    </row>
    <row r="86" spans="1:3" ht="13.5">
      <c r="A86" s="6" t="s">
        <v>358</v>
      </c>
      <c r="B86" s="6">
        <v>33</v>
      </c>
      <c r="C86" s="6"/>
    </row>
    <row r="87" spans="1:3" ht="12.75">
      <c r="A87" s="6"/>
      <c r="B87" s="11"/>
      <c r="C87" s="6"/>
    </row>
    <row r="88" spans="1:3" ht="13.5">
      <c r="A88" s="6" t="s">
        <v>359</v>
      </c>
      <c r="B88" s="11">
        <v>34</v>
      </c>
      <c r="C88" s="6"/>
    </row>
    <row r="89" spans="1:3" ht="12.75">
      <c r="A89" s="6"/>
      <c r="B89" s="6"/>
      <c r="C89" s="6"/>
    </row>
    <row r="90" spans="1:3" ht="12.75">
      <c r="A90" s="6"/>
      <c r="B90" s="11"/>
      <c r="C90" s="6"/>
    </row>
    <row r="91" spans="1:3" s="15" customFormat="1" ht="16.5">
      <c r="A91" s="4" t="s">
        <v>310</v>
      </c>
      <c r="B91" s="16"/>
      <c r="C91" s="12"/>
    </row>
    <row r="92" spans="1:3" ht="12.75">
      <c r="A92" s="6"/>
      <c r="B92" s="6"/>
      <c r="C92" s="6"/>
    </row>
    <row r="93" spans="1:3" ht="13.5">
      <c r="A93" s="6" t="s">
        <v>311</v>
      </c>
      <c r="B93" s="11">
        <v>35</v>
      </c>
      <c r="C93" s="6"/>
    </row>
    <row r="94" spans="1:3" ht="12.75">
      <c r="A94" s="6"/>
      <c r="B94" s="11"/>
      <c r="C94" s="6"/>
    </row>
    <row r="95" spans="1:3" ht="13.5">
      <c r="A95" s="6" t="s">
        <v>312</v>
      </c>
      <c r="B95" s="6">
        <v>36</v>
      </c>
      <c r="C95" s="6"/>
    </row>
    <row r="96" spans="1:3" ht="12.75">
      <c r="A96" s="6"/>
      <c r="B96" s="11"/>
      <c r="C96" s="6"/>
    </row>
    <row r="97" spans="1:3" ht="13.5">
      <c r="A97" s="6" t="s">
        <v>313</v>
      </c>
      <c r="B97" s="6">
        <v>37</v>
      </c>
      <c r="C97" s="6"/>
    </row>
    <row r="98" spans="1:3" ht="12.75">
      <c r="A98" s="6"/>
      <c r="B98" s="11"/>
      <c r="C98" s="6"/>
    </row>
    <row r="99" spans="1:3" ht="12.75">
      <c r="A99" s="6"/>
      <c r="B99" s="11"/>
      <c r="C99" s="6"/>
    </row>
    <row r="100" spans="1:3" s="15" customFormat="1" ht="15">
      <c r="A100" s="4" t="s">
        <v>360</v>
      </c>
      <c r="B100" s="12"/>
      <c r="C100" s="12"/>
    </row>
    <row r="101" spans="1:3" ht="12.75">
      <c r="A101" s="6"/>
      <c r="B101" s="11"/>
      <c r="C101" s="6"/>
    </row>
    <row r="102" spans="1:3" ht="12.75">
      <c r="A102" s="6" t="s">
        <v>314</v>
      </c>
      <c r="B102" s="11">
        <v>38</v>
      </c>
      <c r="C102" s="6"/>
    </row>
    <row r="103" spans="1:3" ht="12.75">
      <c r="A103" s="7"/>
      <c r="B103" s="11"/>
      <c r="C103" s="7"/>
    </row>
    <row r="104" spans="1:3" s="18" customFormat="1" ht="13.5">
      <c r="A104" s="14" t="s">
        <v>315</v>
      </c>
      <c r="B104" s="11">
        <v>39</v>
      </c>
      <c r="C104" s="14"/>
    </row>
    <row r="105" spans="1:3" ht="12.75">
      <c r="A105" s="7"/>
      <c r="B105" s="11"/>
      <c r="C105" s="7"/>
    </row>
    <row r="106" spans="1:3" ht="12.75">
      <c r="A106" s="7"/>
      <c r="B106" s="11"/>
      <c r="C106" s="7"/>
    </row>
    <row r="107" spans="1:3" ht="12.75">
      <c r="A107" s="7"/>
      <c r="B107" s="11"/>
      <c r="C107" s="7"/>
    </row>
    <row r="108" spans="1:3" ht="12.75">
      <c r="A108" s="7"/>
      <c r="B108" s="11"/>
      <c r="C108" s="7"/>
    </row>
    <row r="109" spans="1:3" ht="12.75">
      <c r="A109" s="7"/>
      <c r="B109" s="11"/>
      <c r="C109" s="7"/>
    </row>
    <row r="110" spans="1:3" ht="12.75">
      <c r="A110" s="7"/>
      <c r="B110" s="11"/>
      <c r="C110" s="7"/>
    </row>
    <row r="111" spans="1:3" ht="12.75">
      <c r="A111" s="7"/>
      <c r="B111" s="11"/>
      <c r="C111" s="7"/>
    </row>
    <row r="112" spans="1:3" ht="12.75">
      <c r="A112" s="7"/>
      <c r="B112" s="11"/>
      <c r="C112" s="7"/>
    </row>
    <row r="113" spans="1:3" ht="12.75">
      <c r="A113" s="7"/>
      <c r="B113" s="11"/>
      <c r="C113" s="7"/>
    </row>
    <row r="114" spans="1:3" ht="12.75">
      <c r="A114" s="7"/>
      <c r="B114" s="11"/>
      <c r="C114" s="7"/>
    </row>
    <row r="115" spans="1:3" ht="12.75">
      <c r="A115" s="7"/>
      <c r="B115" s="11"/>
      <c r="C115" s="7"/>
    </row>
    <row r="116" spans="1:3" ht="12.75">
      <c r="A116" s="7"/>
      <c r="B116" s="11"/>
      <c r="C116" s="7"/>
    </row>
    <row r="117" spans="1:3" ht="12.75">
      <c r="A117" s="7"/>
      <c r="B117" s="11"/>
      <c r="C117" s="7"/>
    </row>
    <row r="118" spans="1:3" ht="12.75">
      <c r="A118" s="7"/>
      <c r="B118" s="11"/>
      <c r="C118" s="7"/>
    </row>
    <row r="119" spans="1:3" ht="12.75">
      <c r="A119" s="7"/>
      <c r="B119" s="11"/>
      <c r="C119" s="7"/>
    </row>
    <row r="120" spans="1:3" ht="12.75">
      <c r="A120" s="7"/>
      <c r="B120" s="11"/>
      <c r="C120" s="7"/>
    </row>
    <row r="121" spans="1:3" ht="12.75">
      <c r="A121" s="7"/>
      <c r="B121" s="11"/>
      <c r="C121" s="7"/>
    </row>
    <row r="122" spans="1:3" ht="12.75">
      <c r="A122" s="7"/>
      <c r="B122" s="11"/>
      <c r="C122" s="7"/>
    </row>
    <row r="123" spans="1:3" ht="12.75">
      <c r="A123" s="7"/>
      <c r="B123" s="11"/>
      <c r="C123" s="7"/>
    </row>
    <row r="124" spans="1:3" ht="12.75">
      <c r="A124" s="7"/>
      <c r="B124" s="11"/>
      <c r="C124" s="7"/>
    </row>
    <row r="125" spans="1:3" ht="12.75">
      <c r="A125" s="7"/>
      <c r="B125" s="11"/>
      <c r="C125" s="7"/>
    </row>
    <row r="126" spans="1:3" ht="12.75">
      <c r="A126" s="7"/>
      <c r="B126" s="11"/>
      <c r="C126" s="7"/>
    </row>
    <row r="127" spans="1:3" ht="12.75">
      <c r="A127" s="7"/>
      <c r="B127" s="11"/>
      <c r="C127" s="7"/>
    </row>
    <row r="128" spans="1:3" ht="12.75">
      <c r="A128" s="7"/>
      <c r="B128" s="11"/>
      <c r="C128" s="7"/>
    </row>
    <row r="129" spans="1:3" ht="12.75">
      <c r="A129" s="7"/>
      <c r="B129" s="11"/>
      <c r="C129" s="7"/>
    </row>
    <row r="130" spans="1:3" ht="12.75">
      <c r="A130" s="7"/>
      <c r="B130" s="11"/>
      <c r="C130" s="7"/>
    </row>
    <row r="131" spans="1:3" ht="12.75">
      <c r="A131" s="7"/>
      <c r="B131" s="11"/>
      <c r="C131" s="7"/>
    </row>
    <row r="132" spans="1:3" ht="12.75">
      <c r="A132" s="7"/>
      <c r="B132" s="11"/>
      <c r="C132" s="7"/>
    </row>
    <row r="133" spans="1:3" ht="12.75">
      <c r="A133" s="7"/>
      <c r="B133" s="11"/>
      <c r="C133" s="7"/>
    </row>
  </sheetData>
  <mergeCells count="1">
    <mergeCell ref="A4:B4"/>
  </mergeCells>
  <printOptions/>
  <pageMargins left="0.7874015748031497" right="0.7874015748031497" top="0.984251968503937" bottom="0.984251968503937" header="0.5118110236220472" footer="0.5118110236220472"/>
  <pageSetup horizontalDpi="600" verticalDpi="600" orientation="portrait" paperSize="9" r:id="rId1"/>
  <rowBreaks count="1" manualBreakCount="1">
    <brk id="104" max="255" man="1"/>
  </rowBreaks>
</worksheet>
</file>

<file path=xl/worksheets/sheet20.xml><?xml version="1.0" encoding="utf-8"?>
<worksheet xmlns="http://schemas.openxmlformats.org/spreadsheetml/2006/main" xmlns:r="http://schemas.openxmlformats.org/officeDocument/2006/relationships">
  <dimension ref="A1:AI81"/>
  <sheetViews>
    <sheetView workbookViewId="0" topLeftCell="A1">
      <selection activeCell="AC66" sqref="AC66"/>
    </sheetView>
  </sheetViews>
  <sheetFormatPr defaultColWidth="11.421875" defaultRowHeight="12.75"/>
  <cols>
    <col min="1" max="1" width="2.8515625" style="1114" customWidth="1"/>
    <col min="2" max="2" width="6.8515625" style="1114" customWidth="1"/>
    <col min="3" max="3" width="30.57421875" style="1114" customWidth="1"/>
    <col min="4" max="4" width="4.28125" style="1114" bestFit="1" customWidth="1"/>
    <col min="5" max="5" width="6.00390625" style="1114" customWidth="1"/>
    <col min="6" max="7" width="4.28125" style="1114" customWidth="1"/>
    <col min="8" max="8" width="5.28125" style="127" customWidth="1"/>
    <col min="9" max="10" width="5.28125" style="1114" customWidth="1"/>
    <col min="11" max="11" width="5.00390625" style="1114" customWidth="1"/>
    <col min="12" max="12" width="4.28125" style="1114" customWidth="1"/>
    <col min="13" max="14" width="4.7109375" style="1114" customWidth="1"/>
    <col min="15" max="15" width="4.421875" style="1114" customWidth="1"/>
    <col min="16" max="18" width="5.140625" style="1114" customWidth="1"/>
    <col min="19" max="19" width="4.140625" style="1114" customWidth="1"/>
    <col min="20" max="20" width="3.57421875" style="1114" customWidth="1"/>
    <col min="21" max="21" width="5.28125" style="1114" customWidth="1"/>
    <col min="22" max="22" width="5.00390625" style="1114" customWidth="1"/>
    <col min="23" max="24" width="5.7109375" style="1114" customWidth="1"/>
    <col min="25" max="25" width="6.28125" style="1114" customWidth="1"/>
    <col min="26" max="26" width="5.140625" style="1114" customWidth="1"/>
    <col min="27" max="27" width="4.421875" style="1114" customWidth="1"/>
    <col min="28" max="28" width="5.140625" style="1114" customWidth="1"/>
    <col min="29" max="29" width="5.8515625" style="1114" customWidth="1"/>
    <col min="30" max="30" width="5.28125" style="127" bestFit="1" customWidth="1"/>
    <col min="31" max="31" width="6.28125" style="1114" customWidth="1"/>
    <col min="32" max="32" width="6.7109375" style="1114" customWidth="1"/>
    <col min="33" max="33" width="5.8515625" style="1114" customWidth="1"/>
    <col min="34" max="34" width="4.28125" style="1114" bestFit="1" customWidth="1"/>
    <col min="35" max="16384" width="11.421875" style="1114" customWidth="1"/>
  </cols>
  <sheetData>
    <row r="1" spans="1:34" s="1113" customFormat="1" ht="12">
      <c r="A1" s="1111" t="s">
        <v>108</v>
      </c>
      <c r="B1" s="1112"/>
      <c r="C1" s="1112"/>
      <c r="D1" s="1112"/>
      <c r="E1" s="1112"/>
      <c r="F1" s="1112"/>
      <c r="G1" s="1112"/>
      <c r="H1" s="125"/>
      <c r="I1" s="1112"/>
      <c r="J1" s="1112"/>
      <c r="K1" s="1112"/>
      <c r="L1" s="1112"/>
      <c r="M1" s="1111"/>
      <c r="N1" s="1111"/>
      <c r="O1" s="1111"/>
      <c r="P1" s="1111" t="s">
        <v>131</v>
      </c>
      <c r="Q1" s="1111"/>
      <c r="R1" s="1111"/>
      <c r="S1" s="1112"/>
      <c r="T1" s="1112"/>
      <c r="U1" s="1112"/>
      <c r="V1" s="1112"/>
      <c r="W1" s="1112"/>
      <c r="X1" s="1112"/>
      <c r="Y1" s="1112"/>
      <c r="Z1" s="1112"/>
      <c r="AA1" s="1112"/>
      <c r="AB1" s="1112"/>
      <c r="AC1" s="1112"/>
      <c r="AD1" s="125"/>
      <c r="AE1" s="1112"/>
      <c r="AF1" s="1112"/>
      <c r="AG1" s="1112"/>
      <c r="AH1" s="1112"/>
    </row>
    <row r="2" spans="1:34" s="1113" customFormat="1" ht="3.75" customHeight="1">
      <c r="A2" s="1111"/>
      <c r="B2" s="1112"/>
      <c r="C2" s="1112"/>
      <c r="D2" s="1112"/>
      <c r="E2" s="1112"/>
      <c r="F2" s="1112"/>
      <c r="G2" s="1112"/>
      <c r="H2" s="125"/>
      <c r="I2" s="1112"/>
      <c r="J2" s="1112"/>
      <c r="K2" s="1112"/>
      <c r="L2" s="1112"/>
      <c r="M2" s="1111"/>
      <c r="N2" s="1111"/>
      <c r="O2" s="1111"/>
      <c r="P2" s="1111"/>
      <c r="Q2" s="1111"/>
      <c r="R2" s="1111"/>
      <c r="S2" s="1112"/>
      <c r="T2" s="1112"/>
      <c r="U2" s="1112"/>
      <c r="V2" s="1112"/>
      <c r="W2" s="1112"/>
      <c r="X2" s="1112"/>
      <c r="Y2" s="1112"/>
      <c r="Z2" s="1112"/>
      <c r="AA2" s="1112"/>
      <c r="AB2" s="1112"/>
      <c r="AC2" s="1112"/>
      <c r="AD2" s="125"/>
      <c r="AE2" s="1112"/>
      <c r="AF2" s="1112"/>
      <c r="AG2" s="1112"/>
      <c r="AH2" s="1112"/>
    </row>
    <row r="3" spans="1:34" s="1113" customFormat="1" ht="3.75" customHeight="1">
      <c r="A3" s="1111"/>
      <c r="B3" s="1112"/>
      <c r="C3" s="1112"/>
      <c r="D3" s="1112"/>
      <c r="E3" s="1112"/>
      <c r="F3" s="1112"/>
      <c r="G3" s="1112"/>
      <c r="H3" s="125"/>
      <c r="I3" s="1112"/>
      <c r="J3" s="1112"/>
      <c r="K3" s="1112"/>
      <c r="L3" s="1112"/>
      <c r="M3" s="1111"/>
      <c r="N3" s="1111"/>
      <c r="O3" s="1111"/>
      <c r="P3" s="1111"/>
      <c r="Q3" s="1111"/>
      <c r="R3" s="1111"/>
      <c r="S3" s="1112"/>
      <c r="T3" s="1112"/>
      <c r="U3" s="1112"/>
      <c r="V3" s="1112"/>
      <c r="W3" s="1112"/>
      <c r="X3" s="1112"/>
      <c r="Y3" s="1112"/>
      <c r="Z3" s="1112"/>
      <c r="AA3" s="1112"/>
      <c r="AB3" s="1112"/>
      <c r="AC3" s="1112"/>
      <c r="AD3" s="125"/>
      <c r="AE3" s="1112"/>
      <c r="AF3" s="1112"/>
      <c r="AG3" s="1112"/>
      <c r="AH3" s="1112"/>
    </row>
    <row r="4" spans="1:34" s="1113" customFormat="1" ht="3.75" customHeight="1">
      <c r="A4" s="1114"/>
      <c r="B4" s="1114"/>
      <c r="C4" s="1114"/>
      <c r="D4" s="1114"/>
      <c r="E4" s="1114"/>
      <c r="F4" s="1114"/>
      <c r="G4" s="1114"/>
      <c r="H4" s="127"/>
      <c r="I4" s="1114"/>
      <c r="J4" s="1114"/>
      <c r="K4" s="1114"/>
      <c r="L4" s="1114"/>
      <c r="M4" s="1114"/>
      <c r="W4" s="1114"/>
      <c r="Y4" s="1114"/>
      <c r="Z4" s="1114"/>
      <c r="AD4" s="126"/>
      <c r="AH4" s="1114"/>
    </row>
    <row r="5" spans="1:34" s="1113" customFormat="1" ht="3.75" customHeight="1">
      <c r="A5" s="1114"/>
      <c r="B5" s="1114"/>
      <c r="C5" s="1114"/>
      <c r="D5" s="1114"/>
      <c r="E5" s="1114"/>
      <c r="F5" s="1114"/>
      <c r="G5" s="1114"/>
      <c r="H5" s="127"/>
      <c r="I5" s="1114"/>
      <c r="J5" s="1114"/>
      <c r="K5" s="1114"/>
      <c r="L5" s="1114"/>
      <c r="M5" s="1114"/>
      <c r="W5" s="1114"/>
      <c r="Y5" s="1114"/>
      <c r="Z5" s="1114"/>
      <c r="AD5" s="126"/>
      <c r="AH5" s="1114"/>
    </row>
    <row r="6" spans="1:34" s="1113" customFormat="1" ht="3.75" customHeight="1" thickBot="1">
      <c r="A6" s="1114"/>
      <c r="B6" s="1114"/>
      <c r="C6" s="1114"/>
      <c r="D6" s="1114"/>
      <c r="E6" s="1114"/>
      <c r="F6" s="1114"/>
      <c r="G6" s="1114"/>
      <c r="H6" s="127"/>
      <c r="I6" s="1114"/>
      <c r="J6" s="1114"/>
      <c r="K6" s="1114"/>
      <c r="L6" s="1114"/>
      <c r="M6" s="1114"/>
      <c r="W6" s="1114"/>
      <c r="Y6" s="1114"/>
      <c r="Z6" s="1114"/>
      <c r="AD6" s="126"/>
      <c r="AH6" s="1114"/>
    </row>
    <row r="7" spans="1:34" s="1113" customFormat="1" ht="10.5" customHeight="1">
      <c r="A7" s="1115"/>
      <c r="B7" s="1116"/>
      <c r="C7" s="1116"/>
      <c r="D7" s="1117"/>
      <c r="E7" s="1118"/>
      <c r="F7" s="1116"/>
      <c r="G7" s="1116"/>
      <c r="H7" s="129"/>
      <c r="I7" s="1118"/>
      <c r="J7" s="1116"/>
      <c r="K7" s="1116"/>
      <c r="L7" s="1119"/>
      <c r="M7" s="1118"/>
      <c r="N7" s="1116"/>
      <c r="O7" s="1119"/>
      <c r="P7" s="1118"/>
      <c r="Q7" s="1116"/>
      <c r="R7" s="1116"/>
      <c r="S7" s="1119"/>
      <c r="T7" s="1116"/>
      <c r="U7" s="1119"/>
      <c r="V7" s="1116"/>
      <c r="W7" s="1120"/>
      <c r="X7" s="1116"/>
      <c r="Y7" s="1121"/>
      <c r="Z7" s="1120"/>
      <c r="AA7" s="1116"/>
      <c r="AB7" s="1122"/>
      <c r="AC7" s="1116"/>
      <c r="AD7" s="132"/>
      <c r="AE7" s="1123"/>
      <c r="AF7" s="1123"/>
      <c r="AG7" s="1123"/>
      <c r="AH7" s="1124"/>
    </row>
    <row r="8" spans="1:34" s="1113" customFormat="1" ht="10.5" customHeight="1">
      <c r="A8" s="1125"/>
      <c r="B8" s="1126" t="s">
        <v>604</v>
      </c>
      <c r="C8" s="1127"/>
      <c r="D8" s="1128"/>
      <c r="E8" s="1129" t="s">
        <v>319</v>
      </c>
      <c r="F8" s="1130"/>
      <c r="G8" s="1130"/>
      <c r="H8" s="143"/>
      <c r="I8" s="1129" t="s">
        <v>320</v>
      </c>
      <c r="J8" s="1131"/>
      <c r="K8" s="1132"/>
      <c r="L8" s="1133"/>
      <c r="M8" s="1129" t="s">
        <v>321</v>
      </c>
      <c r="N8" s="1134"/>
      <c r="O8" s="1135"/>
      <c r="P8" s="1129" t="s">
        <v>605</v>
      </c>
      <c r="Q8" s="1131"/>
      <c r="R8" s="1131"/>
      <c r="S8" s="1136"/>
      <c r="T8" s="1131" t="s">
        <v>322</v>
      </c>
      <c r="U8" s="1136"/>
      <c r="V8" s="1137" t="s">
        <v>606</v>
      </c>
      <c r="W8" s="1132"/>
      <c r="X8" s="1130"/>
      <c r="Y8" s="50"/>
      <c r="Z8" s="1132"/>
      <c r="AA8" s="1131"/>
      <c r="AB8" s="150"/>
      <c r="AC8" s="1136"/>
      <c r="AD8" s="149"/>
      <c r="AE8" s="1131" t="s">
        <v>607</v>
      </c>
      <c r="AF8" s="1131"/>
      <c r="AG8" s="1131"/>
      <c r="AH8" s="1138"/>
    </row>
    <row r="9" spans="1:34" s="1113" customFormat="1" ht="10.5" customHeight="1">
      <c r="A9" s="1125"/>
      <c r="B9" s="1126"/>
      <c r="C9" s="1127"/>
      <c r="D9" s="1139"/>
      <c r="E9" s="1140"/>
      <c r="F9" s="1141"/>
      <c r="G9" s="1141"/>
      <c r="H9" s="156"/>
      <c r="I9" s="1142"/>
      <c r="J9" s="1143"/>
      <c r="K9" s="1144"/>
      <c r="L9" s="1145"/>
      <c r="M9" s="1140"/>
      <c r="N9" s="1141"/>
      <c r="O9" s="1146"/>
      <c r="P9" s="1147" t="s">
        <v>608</v>
      </c>
      <c r="Q9" s="1148"/>
      <c r="R9" s="1149"/>
      <c r="S9" s="1150"/>
      <c r="T9" s="1143"/>
      <c r="U9" s="1151" t="s">
        <v>609</v>
      </c>
      <c r="V9" s="1152" t="s">
        <v>610</v>
      </c>
      <c r="W9" s="1153"/>
      <c r="X9" s="1154"/>
      <c r="Y9" s="168"/>
      <c r="Z9" s="1148"/>
      <c r="AA9" s="1155"/>
      <c r="AB9" s="1156"/>
      <c r="AC9" s="1157"/>
      <c r="AD9" s="1008"/>
      <c r="AE9" s="1154" t="s">
        <v>611</v>
      </c>
      <c r="AF9" s="1158"/>
      <c r="AG9" s="1159"/>
      <c r="AH9" s="1160"/>
    </row>
    <row r="10" spans="1:34" s="1113" customFormat="1" ht="10.5" customHeight="1">
      <c r="A10" s="1125"/>
      <c r="B10" s="1126"/>
      <c r="C10" s="1127"/>
      <c r="D10" s="1139" t="s">
        <v>612</v>
      </c>
      <c r="E10" s="1142"/>
      <c r="F10" s="1156"/>
      <c r="G10" s="1156"/>
      <c r="H10" s="156" t="s">
        <v>613</v>
      </c>
      <c r="I10" s="1142"/>
      <c r="J10" s="1143"/>
      <c r="K10" s="1143" t="s">
        <v>613</v>
      </c>
      <c r="L10" s="1161"/>
      <c r="M10" s="1142"/>
      <c r="N10" s="1156"/>
      <c r="O10" s="1162" t="s">
        <v>614</v>
      </c>
      <c r="P10" s="1163"/>
      <c r="Q10" s="1155"/>
      <c r="R10" s="1155" t="s">
        <v>613</v>
      </c>
      <c r="S10" s="1150"/>
      <c r="T10" s="1143" t="s">
        <v>615</v>
      </c>
      <c r="U10" s="1164"/>
      <c r="V10" s="1143"/>
      <c r="W10" s="170"/>
      <c r="X10" s="169"/>
      <c r="Y10" s="156"/>
      <c r="Z10" s="156"/>
      <c r="AA10" s="178"/>
      <c r="AB10" s="1156"/>
      <c r="AC10" s="1161"/>
      <c r="AD10" s="176"/>
      <c r="AE10" s="1155"/>
      <c r="AF10" s="1155"/>
      <c r="AG10" s="1165"/>
      <c r="AH10" s="1160" t="s">
        <v>612</v>
      </c>
    </row>
    <row r="11" spans="1:34" s="1113" customFormat="1" ht="10.5" customHeight="1">
      <c r="A11" s="1125"/>
      <c r="B11" s="1126"/>
      <c r="C11" s="1127"/>
      <c r="D11" s="1139" t="s">
        <v>616</v>
      </c>
      <c r="E11" s="1142" t="s">
        <v>617</v>
      </c>
      <c r="F11" s="1156" t="s">
        <v>618</v>
      </c>
      <c r="G11" s="1156" t="s">
        <v>619</v>
      </c>
      <c r="H11" s="156" t="s">
        <v>550</v>
      </c>
      <c r="I11" s="1142" t="s">
        <v>617</v>
      </c>
      <c r="J11" s="1143" t="s">
        <v>620</v>
      </c>
      <c r="K11" s="1143" t="s">
        <v>551</v>
      </c>
      <c r="L11" s="1161" t="s">
        <v>621</v>
      </c>
      <c r="M11" s="1142" t="s">
        <v>622</v>
      </c>
      <c r="N11" s="1156" t="s">
        <v>623</v>
      </c>
      <c r="O11" s="1162" t="s">
        <v>624</v>
      </c>
      <c r="P11" s="1163"/>
      <c r="Q11" s="1155"/>
      <c r="R11" s="1155" t="s">
        <v>552</v>
      </c>
      <c r="S11" s="1150" t="s">
        <v>625</v>
      </c>
      <c r="T11" s="1143" t="s">
        <v>626</v>
      </c>
      <c r="U11" s="1164" t="s">
        <v>627</v>
      </c>
      <c r="V11" s="1143" t="s">
        <v>628</v>
      </c>
      <c r="W11" s="170" t="s">
        <v>629</v>
      </c>
      <c r="X11" s="169" t="s">
        <v>630</v>
      </c>
      <c r="Y11" s="156" t="s">
        <v>631</v>
      </c>
      <c r="Z11" s="156" t="s">
        <v>632</v>
      </c>
      <c r="AA11" s="156" t="s">
        <v>633</v>
      </c>
      <c r="AB11" s="1156" t="s">
        <v>102</v>
      </c>
      <c r="AC11" s="1161" t="s">
        <v>634</v>
      </c>
      <c r="AD11" s="176" t="s">
        <v>613</v>
      </c>
      <c r="AE11" s="1166" t="s">
        <v>563</v>
      </c>
      <c r="AF11" s="1166" t="s">
        <v>564</v>
      </c>
      <c r="AG11" s="1167" t="s">
        <v>635</v>
      </c>
      <c r="AH11" s="1160" t="s">
        <v>616</v>
      </c>
    </row>
    <row r="12" spans="1:34" s="1113" customFormat="1" ht="10.5" customHeight="1">
      <c r="A12" s="1125"/>
      <c r="B12" s="1168" t="s">
        <v>120</v>
      </c>
      <c r="C12" s="1169"/>
      <c r="D12" s="426" t="s">
        <v>636</v>
      </c>
      <c r="E12" s="1142" t="s">
        <v>637</v>
      </c>
      <c r="F12" s="1156" t="s">
        <v>638</v>
      </c>
      <c r="G12" s="1156"/>
      <c r="H12" s="156" t="s">
        <v>639</v>
      </c>
      <c r="I12" s="1142" t="s">
        <v>637</v>
      </c>
      <c r="J12" s="1143"/>
      <c r="K12" s="1143" t="s">
        <v>639</v>
      </c>
      <c r="L12" s="1161" t="s">
        <v>640</v>
      </c>
      <c r="M12" s="1142" t="s">
        <v>641</v>
      </c>
      <c r="N12" s="1156" t="s">
        <v>641</v>
      </c>
      <c r="O12" s="1162" t="s">
        <v>642</v>
      </c>
      <c r="P12" s="1142" t="s">
        <v>643</v>
      </c>
      <c r="Q12" s="1143" t="s">
        <v>644</v>
      </c>
      <c r="R12" s="1143" t="s">
        <v>645</v>
      </c>
      <c r="S12" s="1150" t="s">
        <v>646</v>
      </c>
      <c r="T12" s="1143" t="s">
        <v>647</v>
      </c>
      <c r="U12" s="1150" t="s">
        <v>648</v>
      </c>
      <c r="V12" s="1143" t="s">
        <v>649</v>
      </c>
      <c r="W12" s="170" t="s">
        <v>650</v>
      </c>
      <c r="X12" s="156" t="s">
        <v>651</v>
      </c>
      <c r="Y12" s="156"/>
      <c r="Z12" s="156" t="s">
        <v>652</v>
      </c>
      <c r="AA12" s="156" t="s">
        <v>653</v>
      </c>
      <c r="AB12" s="185"/>
      <c r="AC12" s="175" t="s">
        <v>654</v>
      </c>
      <c r="AD12" s="176" t="s">
        <v>121</v>
      </c>
      <c r="AE12" s="1170" t="s">
        <v>568</v>
      </c>
      <c r="AF12" s="1170" t="s">
        <v>568</v>
      </c>
      <c r="AG12" s="1171"/>
      <c r="AH12" s="1172" t="s">
        <v>636</v>
      </c>
    </row>
    <row r="13" spans="1:34" s="1113" customFormat="1" ht="10.5" customHeight="1">
      <c r="A13" s="1125"/>
      <c r="B13"/>
      <c r="C13" s="1169"/>
      <c r="D13" s="426" t="s">
        <v>655</v>
      </c>
      <c r="E13" s="1142"/>
      <c r="F13" s="1156"/>
      <c r="G13" s="1156"/>
      <c r="H13" s="156" t="s">
        <v>656</v>
      </c>
      <c r="I13" s="1142"/>
      <c r="J13" s="1143"/>
      <c r="K13" s="1143" t="s">
        <v>656</v>
      </c>
      <c r="L13" s="1161" t="s">
        <v>657</v>
      </c>
      <c r="M13" s="1142" t="s">
        <v>658</v>
      </c>
      <c r="N13" s="1156" t="s">
        <v>659</v>
      </c>
      <c r="O13" s="1162" t="s">
        <v>660</v>
      </c>
      <c r="P13" s="1142"/>
      <c r="Q13" s="1143"/>
      <c r="R13" s="1143" t="s">
        <v>661</v>
      </c>
      <c r="S13" s="1150" t="s">
        <v>648</v>
      </c>
      <c r="T13" s="1143" t="s">
        <v>662</v>
      </c>
      <c r="U13" s="1150"/>
      <c r="V13" s="1143"/>
      <c r="W13" s="170"/>
      <c r="X13" s="156" t="s">
        <v>648</v>
      </c>
      <c r="Y13" s="156"/>
      <c r="Z13" s="156"/>
      <c r="AA13" s="156"/>
      <c r="AB13" s="1143"/>
      <c r="AC13" s="175"/>
      <c r="AD13" s="176" t="s">
        <v>663</v>
      </c>
      <c r="AE13" s="1170" t="s">
        <v>663</v>
      </c>
      <c r="AF13" s="1170" t="s">
        <v>663</v>
      </c>
      <c r="AG13" s="1171"/>
      <c r="AH13" s="1172" t="s">
        <v>655</v>
      </c>
    </row>
    <row r="14" spans="1:34" s="1113" customFormat="1" ht="10.5" customHeight="1">
      <c r="A14" s="1125"/>
      <c r="B14"/>
      <c r="D14" s="1139"/>
      <c r="E14" s="1173"/>
      <c r="F14" s="1174"/>
      <c r="G14" s="1174"/>
      <c r="H14" s="193"/>
      <c r="I14" s="1173"/>
      <c r="J14" s="1175"/>
      <c r="K14" s="1175"/>
      <c r="L14" s="1176"/>
      <c r="M14" s="1142"/>
      <c r="N14" s="1156"/>
      <c r="O14" s="1162"/>
      <c r="P14" s="1142"/>
      <c r="Q14" s="1143"/>
      <c r="R14" s="1143"/>
      <c r="S14" s="1150"/>
      <c r="T14" s="1143"/>
      <c r="U14" s="1150"/>
      <c r="V14" s="1143"/>
      <c r="W14" s="190"/>
      <c r="X14" s="156"/>
      <c r="Y14" s="193"/>
      <c r="Z14" s="156"/>
      <c r="AA14" s="193"/>
      <c r="AB14" s="1143"/>
      <c r="AC14" s="1177"/>
      <c r="AD14" s="1178"/>
      <c r="AE14" s="1170"/>
      <c r="AF14" s="1170"/>
      <c r="AG14" s="1171"/>
      <c r="AH14" s="1160"/>
    </row>
    <row r="15" spans="1:34" s="1113" customFormat="1" ht="10.5" customHeight="1">
      <c r="A15" s="1125"/>
      <c r="B15" s="1179" t="s">
        <v>132</v>
      </c>
      <c r="C15" s="1180"/>
      <c r="D15" s="1128"/>
      <c r="E15" s="1181" t="s">
        <v>133</v>
      </c>
      <c r="F15" s="1182"/>
      <c r="G15" s="1182"/>
      <c r="H15" s="197"/>
      <c r="I15" s="1182"/>
      <c r="J15" s="1182"/>
      <c r="K15" s="1182"/>
      <c r="L15" s="1182"/>
      <c r="M15" s="1181"/>
      <c r="N15" s="1182"/>
      <c r="O15" s="1183"/>
      <c r="P15" s="1181" t="s">
        <v>133</v>
      </c>
      <c r="Q15" s="1182"/>
      <c r="R15" s="1182"/>
      <c r="S15" s="1182"/>
      <c r="T15" s="1182"/>
      <c r="U15" s="1184"/>
      <c r="V15" s="1182"/>
      <c r="W15" s="1182"/>
      <c r="X15" s="1182"/>
      <c r="Y15" s="1182"/>
      <c r="Z15" s="1185"/>
      <c r="AA15" s="1185"/>
      <c r="AB15" s="1182"/>
      <c r="AC15" s="1184"/>
      <c r="AD15" s="1010"/>
      <c r="AE15" s="1182"/>
      <c r="AF15" s="1182"/>
      <c r="AG15" s="1182"/>
      <c r="AH15" s="1186"/>
    </row>
    <row r="16" spans="1:34" s="1113" customFormat="1" ht="9.75" customHeight="1">
      <c r="A16" s="1187"/>
      <c r="B16" s="1188" t="s">
        <v>670</v>
      </c>
      <c r="C16" s="1189"/>
      <c r="D16" s="1190"/>
      <c r="E16" s="1191">
        <v>1</v>
      </c>
      <c r="F16" s="1192">
        <v>2</v>
      </c>
      <c r="G16" s="1193">
        <v>3</v>
      </c>
      <c r="H16" s="209">
        <v>4</v>
      </c>
      <c r="I16" s="1194">
        <v>5</v>
      </c>
      <c r="J16" s="1195">
        <v>6</v>
      </c>
      <c r="K16" s="1195">
        <v>7</v>
      </c>
      <c r="L16" s="1196">
        <v>8</v>
      </c>
      <c r="M16" s="1191">
        <v>9</v>
      </c>
      <c r="N16" s="1195">
        <v>10</v>
      </c>
      <c r="O16" s="1197">
        <v>11</v>
      </c>
      <c r="P16" s="1191">
        <v>12</v>
      </c>
      <c r="Q16" s="1195">
        <v>13</v>
      </c>
      <c r="R16" s="1192">
        <v>14</v>
      </c>
      <c r="S16" s="1196">
        <v>15</v>
      </c>
      <c r="T16" s="1195">
        <v>16</v>
      </c>
      <c r="U16" s="1197">
        <v>17</v>
      </c>
      <c r="V16" s="1195">
        <v>18</v>
      </c>
      <c r="W16" s="1195">
        <v>19</v>
      </c>
      <c r="X16" s="1192">
        <v>20</v>
      </c>
      <c r="Y16" s="1192">
        <v>21</v>
      </c>
      <c r="Z16" s="1192">
        <v>22</v>
      </c>
      <c r="AA16" s="1192">
        <v>23</v>
      </c>
      <c r="AB16" s="1192">
        <v>24</v>
      </c>
      <c r="AC16" s="1193">
        <v>25</v>
      </c>
      <c r="AD16" s="209">
        <v>26</v>
      </c>
      <c r="AE16" s="1198">
        <v>27</v>
      </c>
      <c r="AF16" s="1195">
        <v>28</v>
      </c>
      <c r="AG16" s="1196">
        <v>29</v>
      </c>
      <c r="AH16" s="1199"/>
    </row>
    <row r="17" spans="1:35" s="1113" customFormat="1" ht="9" customHeight="1">
      <c r="A17" s="1200"/>
      <c r="B17" s="1201"/>
      <c r="C17" s="1165" t="s">
        <v>671</v>
      </c>
      <c r="D17" s="215">
        <v>1</v>
      </c>
      <c r="E17" s="1202" t="s">
        <v>672</v>
      </c>
      <c r="F17" s="1203"/>
      <c r="G17" s="1204"/>
      <c r="H17" s="1013"/>
      <c r="I17" s="1205" t="s">
        <v>672</v>
      </c>
      <c r="J17" s="1203"/>
      <c r="K17" s="1203"/>
      <c r="L17" s="1206"/>
      <c r="M17" s="1207"/>
      <c r="N17" s="1208"/>
      <c r="O17" s="1206"/>
      <c r="P17" s="1207"/>
      <c r="Q17" s="1208"/>
      <c r="R17" s="1208"/>
      <c r="S17" s="1206"/>
      <c r="T17" s="1208"/>
      <c r="U17" s="1209">
        <v>23.698945928155155</v>
      </c>
      <c r="V17" s="1205">
        <v>14.649183147033533</v>
      </c>
      <c r="W17" s="1205">
        <v>29.564918314703352</v>
      </c>
      <c r="X17" s="1205">
        <v>10.047642366239405</v>
      </c>
      <c r="Y17" s="1205">
        <v>489.31240087895293</v>
      </c>
      <c r="Z17" s="1205" t="s">
        <v>672</v>
      </c>
      <c r="AA17" s="1205">
        <v>3.614741568739849</v>
      </c>
      <c r="AB17" s="1208"/>
      <c r="AC17" s="1210"/>
      <c r="AD17" s="1015">
        <v>20.628895576573992</v>
      </c>
      <c r="AE17" s="1205">
        <v>570.8878322038242</v>
      </c>
      <c r="AF17" s="1205">
        <v>20.628895576573992</v>
      </c>
      <c r="AG17" s="1205">
        <v>591.5167277803982</v>
      </c>
      <c r="AH17" s="223">
        <v>1</v>
      </c>
      <c r="AI17" s="1211"/>
    </row>
    <row r="18" spans="1:35" s="1113" customFormat="1" ht="9" customHeight="1">
      <c r="A18" s="1125"/>
      <c r="B18" s="1212"/>
      <c r="C18" s="1213" t="s">
        <v>673</v>
      </c>
      <c r="D18" s="226">
        <v>2</v>
      </c>
      <c r="E18" s="1205">
        <v>0.5175183612783032</v>
      </c>
      <c r="F18" s="1205" t="s">
        <v>672</v>
      </c>
      <c r="G18" s="1214">
        <v>22.287439094296357</v>
      </c>
      <c r="H18" s="318" t="s">
        <v>672</v>
      </c>
      <c r="I18" s="1205" t="s">
        <v>672</v>
      </c>
      <c r="J18" s="1205">
        <v>26.77112818859272</v>
      </c>
      <c r="K18" s="1205">
        <v>2.467118317</v>
      </c>
      <c r="L18" s="1209">
        <v>1.5704356549154486</v>
      </c>
      <c r="M18" s="1215">
        <v>653.1241998662463</v>
      </c>
      <c r="N18" s="1205">
        <v>771.6136428776153</v>
      </c>
      <c r="O18" s="1209">
        <v>26.702971242954046</v>
      </c>
      <c r="P18" s="1215">
        <v>565.4264808684437</v>
      </c>
      <c r="Q18" s="1205">
        <v>22.623932358842072</v>
      </c>
      <c r="R18" s="1205">
        <v>109.35482946402979</v>
      </c>
      <c r="S18" s="1209">
        <v>73.58555460017196</v>
      </c>
      <c r="T18" s="1205" t="s">
        <v>672</v>
      </c>
      <c r="U18" s="1209">
        <v>2241.9102359797457</v>
      </c>
      <c r="V18" s="1208"/>
      <c r="W18" s="1208"/>
      <c r="X18" s="1208"/>
      <c r="Y18" s="1205" t="s">
        <v>672</v>
      </c>
      <c r="Z18" s="1216"/>
      <c r="AA18" s="1208"/>
      <c r="AB18" s="1205">
        <v>827.0695551160792</v>
      </c>
      <c r="AC18" s="1214">
        <v>8.685038693035253</v>
      </c>
      <c r="AD18" s="319"/>
      <c r="AE18" s="1205">
        <v>2244.121038567641</v>
      </c>
      <c r="AF18" s="1205">
        <v>3110.118920351967</v>
      </c>
      <c r="AG18" s="1205">
        <v>5354.239958919608</v>
      </c>
      <c r="AH18" s="229">
        <v>2</v>
      </c>
      <c r="AI18" s="1211"/>
    </row>
    <row r="19" spans="1:35" s="1113" customFormat="1" ht="9" customHeight="1">
      <c r="A19" s="1217" t="s">
        <v>674</v>
      </c>
      <c r="B19" s="1133"/>
      <c r="C19" s="1213" t="s">
        <v>675</v>
      </c>
      <c r="D19" s="226">
        <v>3</v>
      </c>
      <c r="E19" s="1205" t="s">
        <v>672</v>
      </c>
      <c r="F19" s="1205" t="s">
        <v>672</v>
      </c>
      <c r="G19" s="1214" t="s">
        <v>672</v>
      </c>
      <c r="H19" s="318" t="s">
        <v>672</v>
      </c>
      <c r="I19" s="1205" t="s">
        <v>672</v>
      </c>
      <c r="J19" s="1205" t="s">
        <v>672</v>
      </c>
      <c r="K19" s="1205" t="s">
        <v>672</v>
      </c>
      <c r="L19" s="1209" t="s">
        <v>672</v>
      </c>
      <c r="M19" s="1208"/>
      <c r="N19" s="1208"/>
      <c r="O19" s="1206"/>
      <c r="P19" s="1207"/>
      <c r="Q19" s="1208"/>
      <c r="R19" s="1208"/>
      <c r="S19" s="1206"/>
      <c r="T19" s="1205" t="s">
        <v>672</v>
      </c>
      <c r="U19" s="1209" t="s">
        <v>672</v>
      </c>
      <c r="V19" s="1208"/>
      <c r="W19" s="1208"/>
      <c r="X19" s="1208"/>
      <c r="Y19" s="1208"/>
      <c r="Z19" s="1218"/>
      <c r="AA19" s="1208"/>
      <c r="AB19" s="1208"/>
      <c r="AC19" s="1210"/>
      <c r="AD19" s="319"/>
      <c r="AE19" s="1205" t="s">
        <v>672</v>
      </c>
      <c r="AF19" s="1205" t="s">
        <v>672</v>
      </c>
      <c r="AG19" s="1205" t="s">
        <v>672</v>
      </c>
      <c r="AH19" s="229">
        <v>3</v>
      </c>
      <c r="AI19" s="1211"/>
    </row>
    <row r="20" spans="1:35" s="1113" customFormat="1" ht="9" customHeight="1">
      <c r="A20" s="1217" t="s">
        <v>676</v>
      </c>
      <c r="B20" s="1219"/>
      <c r="C20" s="1220" t="s">
        <v>677</v>
      </c>
      <c r="D20" s="234">
        <v>4</v>
      </c>
      <c r="E20" s="1221">
        <v>0.5175183612783032</v>
      </c>
      <c r="F20" s="1221" t="s">
        <v>672</v>
      </c>
      <c r="G20" s="1222">
        <v>22.287439094296357</v>
      </c>
      <c r="H20" s="320" t="s">
        <v>672</v>
      </c>
      <c r="I20" s="1221" t="s">
        <v>672</v>
      </c>
      <c r="J20" s="1221">
        <v>26.77112818859272</v>
      </c>
      <c r="K20" s="1221">
        <v>2.467118317</v>
      </c>
      <c r="L20" s="1223">
        <v>1.5704356549154486</v>
      </c>
      <c r="M20" s="1224">
        <v>653.1241998662463</v>
      </c>
      <c r="N20" s="1221">
        <v>771.6136428776153</v>
      </c>
      <c r="O20" s="1223">
        <v>26.702971242954046</v>
      </c>
      <c r="P20" s="1224">
        <v>565.4264808684437</v>
      </c>
      <c r="Q20" s="1221">
        <v>22.623932358842072</v>
      </c>
      <c r="R20" s="1221">
        <v>109.35482946402979</v>
      </c>
      <c r="S20" s="1223">
        <v>73.58555460017196</v>
      </c>
      <c r="T20" s="1221" t="s">
        <v>672</v>
      </c>
      <c r="U20" s="1223">
        <v>2265.609181907901</v>
      </c>
      <c r="V20" s="1221">
        <v>14.649183147033533</v>
      </c>
      <c r="W20" s="1221">
        <v>29.564918314703352</v>
      </c>
      <c r="X20" s="1221">
        <v>10.047642366239405</v>
      </c>
      <c r="Y20" s="1221">
        <v>489.31240087895293</v>
      </c>
      <c r="Z20" s="1221" t="s">
        <v>672</v>
      </c>
      <c r="AA20" s="1221">
        <v>3.614741568739849</v>
      </c>
      <c r="AB20" s="1221">
        <v>827.0695551160792</v>
      </c>
      <c r="AC20" s="1222">
        <v>8.685038693035253</v>
      </c>
      <c r="AD20" s="527">
        <v>20.628895576573992</v>
      </c>
      <c r="AE20" s="1221">
        <v>2815.008870771465</v>
      </c>
      <c r="AF20" s="1221">
        <v>3130.747815928541</v>
      </c>
      <c r="AG20" s="1221">
        <v>5945.756686700006</v>
      </c>
      <c r="AH20" s="239">
        <v>4</v>
      </c>
      <c r="AI20" s="1211"/>
    </row>
    <row r="21" spans="1:35" s="1113" customFormat="1" ht="9" customHeight="1">
      <c r="A21" s="1217" t="s">
        <v>3</v>
      </c>
      <c r="B21" s="1133"/>
      <c r="C21" s="1213" t="s">
        <v>4</v>
      </c>
      <c r="D21" s="226">
        <v>5</v>
      </c>
      <c r="E21" s="1205" t="s">
        <v>672</v>
      </c>
      <c r="F21" s="1205" t="s">
        <v>672</v>
      </c>
      <c r="G21" s="1214" t="s">
        <v>672</v>
      </c>
      <c r="H21" s="318" t="s">
        <v>672</v>
      </c>
      <c r="I21" s="1205" t="s">
        <v>672</v>
      </c>
      <c r="J21" s="1205" t="s">
        <v>672</v>
      </c>
      <c r="K21" s="1205" t="s">
        <v>672</v>
      </c>
      <c r="L21" s="1206"/>
      <c r="M21" s="1215" t="s">
        <v>672</v>
      </c>
      <c r="N21" s="1205" t="s">
        <v>672</v>
      </c>
      <c r="O21" s="1209" t="s">
        <v>672</v>
      </c>
      <c r="P21" s="1215" t="s">
        <v>672</v>
      </c>
      <c r="Q21" s="1205" t="s">
        <v>672</v>
      </c>
      <c r="R21" s="1205" t="s">
        <v>672</v>
      </c>
      <c r="S21" s="1209" t="s">
        <v>672</v>
      </c>
      <c r="T21" s="1205" t="s">
        <v>672</v>
      </c>
      <c r="U21" s="1209">
        <v>145.75152918696855</v>
      </c>
      <c r="V21" s="1208"/>
      <c r="W21" s="1208"/>
      <c r="X21" s="1208"/>
      <c r="Y21" s="1205">
        <v>44.58571223846374</v>
      </c>
      <c r="Z21" s="1208"/>
      <c r="AA21" s="1208"/>
      <c r="AB21" s="1205" t="s">
        <v>672</v>
      </c>
      <c r="AC21" s="1214" t="s">
        <v>672</v>
      </c>
      <c r="AD21" s="319"/>
      <c r="AE21" s="1205">
        <v>190.3372414254323</v>
      </c>
      <c r="AF21" s="1205" t="s">
        <v>672</v>
      </c>
      <c r="AG21" s="1205">
        <v>190.3372414254323</v>
      </c>
      <c r="AH21" s="229">
        <v>5</v>
      </c>
      <c r="AI21" s="1211"/>
    </row>
    <row r="22" spans="1:35" s="1113" customFormat="1" ht="9" customHeight="1" thickBot="1">
      <c r="A22" s="1125"/>
      <c r="B22" s="1212"/>
      <c r="C22" s="1213" t="s">
        <v>5</v>
      </c>
      <c r="D22" s="226">
        <v>7</v>
      </c>
      <c r="E22" s="1205" t="s">
        <v>672</v>
      </c>
      <c r="F22" s="1205" t="s">
        <v>672</v>
      </c>
      <c r="G22" s="1214" t="s">
        <v>672</v>
      </c>
      <c r="H22" s="318" t="s">
        <v>672</v>
      </c>
      <c r="I22" s="1205" t="s">
        <v>672</v>
      </c>
      <c r="J22" s="1205" t="s">
        <v>672</v>
      </c>
      <c r="K22" s="1205">
        <v>1.1183003725995986</v>
      </c>
      <c r="L22" s="1209">
        <v>0.7883108818190504</v>
      </c>
      <c r="M22" s="1208"/>
      <c r="N22" s="1208"/>
      <c r="O22" s="1206"/>
      <c r="P22" s="1207"/>
      <c r="Q22" s="1208"/>
      <c r="R22" s="1208"/>
      <c r="S22" s="1206"/>
      <c r="T22" s="1205" t="s">
        <v>672</v>
      </c>
      <c r="U22" s="1209">
        <v>11.038015477214103</v>
      </c>
      <c r="V22" s="1208"/>
      <c r="W22" s="1216"/>
      <c r="X22" s="1208"/>
      <c r="Y22" s="1216"/>
      <c r="Z22" s="1216"/>
      <c r="AA22" s="1208"/>
      <c r="AB22" s="1208"/>
      <c r="AC22" s="1210"/>
      <c r="AD22" s="319"/>
      <c r="AE22" s="1205">
        <v>11.826326359033153</v>
      </c>
      <c r="AF22" s="1205">
        <v>1.5373890560810164</v>
      </c>
      <c r="AG22" s="1205">
        <v>13.36371541511417</v>
      </c>
      <c r="AH22" s="229">
        <v>7</v>
      </c>
      <c r="AI22" s="1211"/>
    </row>
    <row r="23" spans="1:35" s="1232" customFormat="1" ht="9.75" customHeight="1" thickBot="1">
      <c r="A23" s="1225"/>
      <c r="B23" s="1226"/>
      <c r="C23" s="1227" t="s">
        <v>6</v>
      </c>
      <c r="D23" s="244">
        <v>8</v>
      </c>
      <c r="E23" s="1228">
        <v>0.5175183612783032</v>
      </c>
      <c r="F23" s="1228" t="s">
        <v>672</v>
      </c>
      <c r="G23" s="1229">
        <v>21.876178704499853</v>
      </c>
      <c r="H23" s="1020" t="s">
        <v>672</v>
      </c>
      <c r="I23" s="1228" t="s">
        <v>672</v>
      </c>
      <c r="J23" s="1228">
        <v>26.770660170058278</v>
      </c>
      <c r="K23" s="1228">
        <v>1.3488179444004016</v>
      </c>
      <c r="L23" s="1230">
        <v>0.7821247730963982</v>
      </c>
      <c r="M23" s="1231">
        <v>653.1241998662463</v>
      </c>
      <c r="N23" s="1228">
        <v>771.6136428776153</v>
      </c>
      <c r="O23" s="1230">
        <v>26.702971242954046</v>
      </c>
      <c r="P23" s="1231">
        <v>565.4264808684437</v>
      </c>
      <c r="Q23" s="1228">
        <v>22.623932358842072</v>
      </c>
      <c r="R23" s="1228">
        <v>109.35482946402979</v>
      </c>
      <c r="S23" s="1230">
        <v>73.58555460017196</v>
      </c>
      <c r="T23" s="1228" t="s">
        <v>672</v>
      </c>
      <c r="U23" s="1230">
        <v>2108.8196372437183</v>
      </c>
      <c r="V23" s="1228">
        <v>14.649183147033533</v>
      </c>
      <c r="W23" s="1228">
        <v>29.564918314703352</v>
      </c>
      <c r="X23" s="1228">
        <v>10.047642366239405</v>
      </c>
      <c r="Y23" s="1228">
        <v>444.7266886404892</v>
      </c>
      <c r="Z23" s="1228" t="s">
        <v>672</v>
      </c>
      <c r="AA23" s="1228">
        <v>3.614741568739849</v>
      </c>
      <c r="AB23" s="1228">
        <v>827.0695551160792</v>
      </c>
      <c r="AC23" s="1229">
        <v>8.685038693035253</v>
      </c>
      <c r="AD23" s="1021">
        <v>20.628895576573992</v>
      </c>
      <c r="AE23" s="1228">
        <v>2612.8453029869993</v>
      </c>
      <c r="AF23" s="1228">
        <v>3129.21042687246</v>
      </c>
      <c r="AG23" s="1228">
        <v>5742.0557298594595</v>
      </c>
      <c r="AH23" s="249">
        <v>8</v>
      </c>
      <c r="AI23" s="1211"/>
    </row>
    <row r="24" spans="1:35" s="1113" customFormat="1" ht="9" customHeight="1">
      <c r="A24" s="1233"/>
      <c r="B24" s="1234"/>
      <c r="C24" s="253" t="s">
        <v>199</v>
      </c>
      <c r="D24" s="226">
        <v>11</v>
      </c>
      <c r="E24" s="1205" t="s">
        <v>672</v>
      </c>
      <c r="F24" s="1208"/>
      <c r="G24" s="1214" t="s">
        <v>672</v>
      </c>
      <c r="H24" s="319"/>
      <c r="I24" s="1205" t="s">
        <v>672</v>
      </c>
      <c r="J24" s="1205" t="s">
        <v>672</v>
      </c>
      <c r="K24" s="1235" t="s">
        <v>672</v>
      </c>
      <c r="L24" s="1236" t="s">
        <v>672</v>
      </c>
      <c r="M24" s="1207"/>
      <c r="N24" s="1235" t="s">
        <v>672</v>
      </c>
      <c r="O24" s="1206"/>
      <c r="P24" s="1237" t="s">
        <v>672</v>
      </c>
      <c r="Q24" s="1235" t="s">
        <v>672</v>
      </c>
      <c r="R24" s="1208"/>
      <c r="S24" s="1236" t="s">
        <v>672</v>
      </c>
      <c r="T24" s="1235" t="s">
        <v>672</v>
      </c>
      <c r="U24" s="1236">
        <v>62.60153339065635</v>
      </c>
      <c r="V24" s="1208"/>
      <c r="W24" s="1208"/>
      <c r="X24" s="1235" t="s">
        <v>672</v>
      </c>
      <c r="Y24" s="1235">
        <v>2.1571367153912298</v>
      </c>
      <c r="Z24" s="1238" t="s">
        <v>672</v>
      </c>
      <c r="AA24" s="1235" t="s">
        <v>672</v>
      </c>
      <c r="AB24" s="1208"/>
      <c r="AC24" s="1210"/>
      <c r="AD24" s="1015" t="s">
        <v>672</v>
      </c>
      <c r="AE24" s="1205">
        <v>64.75867010604757</v>
      </c>
      <c r="AF24" s="1205" t="s">
        <v>672</v>
      </c>
      <c r="AG24" s="1205">
        <v>65.09202636858699</v>
      </c>
      <c r="AH24" s="229">
        <v>11</v>
      </c>
      <c r="AI24" s="1211"/>
    </row>
    <row r="25" spans="1:35" s="1113" customFormat="1" ht="9" customHeight="1">
      <c r="A25" s="1233"/>
      <c r="B25" s="1239" t="s">
        <v>7</v>
      </c>
      <c r="C25" s="253" t="s">
        <v>209</v>
      </c>
      <c r="D25" s="226">
        <v>12</v>
      </c>
      <c r="E25" s="1205" t="s">
        <v>672</v>
      </c>
      <c r="F25" s="1208"/>
      <c r="G25" s="1214" t="s">
        <v>672</v>
      </c>
      <c r="H25" s="319"/>
      <c r="I25" s="1205" t="s">
        <v>672</v>
      </c>
      <c r="J25" s="1205" t="s">
        <v>672</v>
      </c>
      <c r="K25" s="1205" t="s">
        <v>672</v>
      </c>
      <c r="L25" s="1209" t="s">
        <v>672</v>
      </c>
      <c r="M25" s="1207"/>
      <c r="N25" s="1205" t="s">
        <v>672</v>
      </c>
      <c r="O25" s="1206"/>
      <c r="P25" s="1215">
        <v>1.727858985382631</v>
      </c>
      <c r="Q25" s="1205" t="s">
        <v>672</v>
      </c>
      <c r="R25" s="1208"/>
      <c r="S25" s="1209" t="s">
        <v>672</v>
      </c>
      <c r="T25" s="1205" t="s">
        <v>672</v>
      </c>
      <c r="U25" s="1209">
        <v>541.1821677653578</v>
      </c>
      <c r="V25" s="1208"/>
      <c r="W25" s="1208"/>
      <c r="X25" s="1235" t="s">
        <v>672</v>
      </c>
      <c r="Y25" s="1205">
        <v>12.5587322059807</v>
      </c>
      <c r="Z25" s="1205" t="s">
        <v>672</v>
      </c>
      <c r="AA25" s="1205" t="s">
        <v>672</v>
      </c>
      <c r="AB25" s="1208"/>
      <c r="AC25" s="1210"/>
      <c r="AD25" s="526" t="s">
        <v>672</v>
      </c>
      <c r="AE25" s="1205">
        <v>553.7408999713385</v>
      </c>
      <c r="AF25" s="1205">
        <v>1.727858985382631</v>
      </c>
      <c r="AG25" s="1205">
        <v>555.4687589567212</v>
      </c>
      <c r="AH25" s="229">
        <v>12</v>
      </c>
      <c r="AI25" s="1211"/>
    </row>
    <row r="26" spans="1:35" s="1113" customFormat="1" ht="9" customHeight="1">
      <c r="A26" s="1233" t="s">
        <v>8</v>
      </c>
      <c r="B26" s="1239" t="s">
        <v>9</v>
      </c>
      <c r="C26" s="256" t="s">
        <v>331</v>
      </c>
      <c r="D26" s="226">
        <v>13</v>
      </c>
      <c r="E26" s="1205" t="s">
        <v>672</v>
      </c>
      <c r="F26" s="1208"/>
      <c r="G26" s="1214" t="s">
        <v>672</v>
      </c>
      <c r="H26" s="319"/>
      <c r="I26" s="1205" t="s">
        <v>672</v>
      </c>
      <c r="J26" s="1205" t="s">
        <v>672</v>
      </c>
      <c r="K26" s="1205" t="s">
        <v>672</v>
      </c>
      <c r="L26" s="1209" t="s">
        <v>672</v>
      </c>
      <c r="M26" s="1207"/>
      <c r="N26" s="1205" t="s">
        <v>672</v>
      </c>
      <c r="O26" s="1206"/>
      <c r="P26" s="1215">
        <v>0.9103372504060379</v>
      </c>
      <c r="Q26" s="1205" t="s">
        <v>672</v>
      </c>
      <c r="R26" s="1208"/>
      <c r="S26" s="1209" t="s">
        <v>672</v>
      </c>
      <c r="T26" s="1205" t="s">
        <v>672</v>
      </c>
      <c r="U26" s="1209">
        <v>31.74431546766026</v>
      </c>
      <c r="V26" s="1208"/>
      <c r="W26" s="1208"/>
      <c r="X26" s="1235" t="s">
        <v>672</v>
      </c>
      <c r="Y26" s="1205">
        <v>95.11538645266074</v>
      </c>
      <c r="Z26" s="1205" t="s">
        <v>672</v>
      </c>
      <c r="AA26" s="1208"/>
      <c r="AB26" s="1208"/>
      <c r="AC26" s="1210"/>
      <c r="AD26" s="526" t="s">
        <v>672</v>
      </c>
      <c r="AE26" s="1205">
        <v>126.859701920321</v>
      </c>
      <c r="AF26" s="1205">
        <v>1.1276870163370591</v>
      </c>
      <c r="AG26" s="1205">
        <v>127.98738893665806</v>
      </c>
      <c r="AH26" s="229">
        <v>13</v>
      </c>
      <c r="AI26" s="1211"/>
    </row>
    <row r="27" spans="1:35" s="1113" customFormat="1" ht="9" customHeight="1">
      <c r="A27" s="1233" t="s">
        <v>10</v>
      </c>
      <c r="B27" s="1239" t="s">
        <v>565</v>
      </c>
      <c r="C27" s="253" t="s">
        <v>11</v>
      </c>
      <c r="D27" s="226">
        <v>15</v>
      </c>
      <c r="E27" s="1208"/>
      <c r="F27" s="1208"/>
      <c r="G27" s="1210"/>
      <c r="H27" s="319"/>
      <c r="I27" s="1208"/>
      <c r="J27" s="1208"/>
      <c r="K27" s="1208"/>
      <c r="L27" s="1206"/>
      <c r="M27" s="1207"/>
      <c r="N27" s="1208"/>
      <c r="O27" s="1206"/>
      <c r="P27" s="1207"/>
      <c r="Q27" s="1208"/>
      <c r="R27" s="1208"/>
      <c r="S27" s="1206"/>
      <c r="T27" s="1208"/>
      <c r="U27" s="1206"/>
      <c r="V27" s="1235">
        <v>14.649183147033533</v>
      </c>
      <c r="W27" s="1208"/>
      <c r="X27" s="1208"/>
      <c r="Y27" s="1208"/>
      <c r="Z27" s="1216"/>
      <c r="AA27" s="1208"/>
      <c r="AB27" s="1205">
        <v>119.26612209802235</v>
      </c>
      <c r="AC27" s="1210"/>
      <c r="AD27" s="319"/>
      <c r="AE27" s="1205">
        <v>14.649183147033533</v>
      </c>
      <c r="AF27" s="1205">
        <v>119.26612209802235</v>
      </c>
      <c r="AG27" s="1205">
        <v>133.9153052450559</v>
      </c>
      <c r="AH27" s="229">
        <v>15</v>
      </c>
      <c r="AI27" s="1211"/>
    </row>
    <row r="28" spans="1:35" s="1113" customFormat="1" ht="9" customHeight="1">
      <c r="A28" s="1233" t="s">
        <v>12</v>
      </c>
      <c r="B28" s="1239" t="s">
        <v>13</v>
      </c>
      <c r="C28" s="258" t="s">
        <v>14</v>
      </c>
      <c r="D28" s="226">
        <v>16</v>
      </c>
      <c r="E28" s="1208"/>
      <c r="F28" s="1208"/>
      <c r="G28" s="1210"/>
      <c r="H28" s="319"/>
      <c r="I28" s="1208"/>
      <c r="J28" s="1208"/>
      <c r="K28" s="1208"/>
      <c r="L28" s="1206"/>
      <c r="M28" s="1207"/>
      <c r="N28" s="1208"/>
      <c r="O28" s="1206"/>
      <c r="P28" s="1207"/>
      <c r="Q28" s="1208"/>
      <c r="R28" s="1208"/>
      <c r="S28" s="1206"/>
      <c r="T28" s="1208"/>
      <c r="U28" s="1206"/>
      <c r="V28" s="1208"/>
      <c r="W28" s="1205">
        <v>29.564918314703352</v>
      </c>
      <c r="X28" s="1235">
        <v>9.545748983451487</v>
      </c>
      <c r="Y28" s="1205">
        <v>60.80562720932454</v>
      </c>
      <c r="Z28" s="1216"/>
      <c r="AA28" s="1205">
        <v>3.614741568739849</v>
      </c>
      <c r="AB28" s="1208"/>
      <c r="AC28" s="1210"/>
      <c r="AD28" s="319"/>
      <c r="AE28" s="1205">
        <v>103.53103607621922</v>
      </c>
      <c r="AF28" s="1205" t="s">
        <v>672</v>
      </c>
      <c r="AG28" s="1205">
        <v>103.53103607621922</v>
      </c>
      <c r="AH28" s="229">
        <v>16</v>
      </c>
      <c r="AI28" s="1211"/>
    </row>
    <row r="29" spans="1:35" s="1113" customFormat="1" ht="9" customHeight="1">
      <c r="A29" s="1233" t="s">
        <v>15</v>
      </c>
      <c r="B29" s="1239" t="s">
        <v>16</v>
      </c>
      <c r="C29" s="253" t="s">
        <v>200</v>
      </c>
      <c r="D29" s="226">
        <v>17</v>
      </c>
      <c r="E29" s="1205" t="s">
        <v>672</v>
      </c>
      <c r="F29" s="1208"/>
      <c r="G29" s="1214" t="s">
        <v>672</v>
      </c>
      <c r="H29" s="319"/>
      <c r="I29" s="1205" t="s">
        <v>672</v>
      </c>
      <c r="J29" s="1205" t="s">
        <v>672</v>
      </c>
      <c r="K29" s="1205" t="s">
        <v>672</v>
      </c>
      <c r="L29" s="1209">
        <v>0.7821247730963982</v>
      </c>
      <c r="M29" s="1207"/>
      <c r="N29" s="1208"/>
      <c r="O29" s="1206"/>
      <c r="P29" s="1215">
        <v>6.946426865386451</v>
      </c>
      <c r="Q29" s="1205" t="s">
        <v>672</v>
      </c>
      <c r="R29" s="1208"/>
      <c r="S29" s="1209" t="s">
        <v>672</v>
      </c>
      <c r="T29" s="1205" t="s">
        <v>672</v>
      </c>
      <c r="U29" s="1209">
        <v>161.9431785611923</v>
      </c>
      <c r="V29" s="1208"/>
      <c r="W29" s="1208"/>
      <c r="X29" s="1235" t="s">
        <v>672</v>
      </c>
      <c r="Y29" s="1205">
        <v>26.1270182478265</v>
      </c>
      <c r="Z29" s="1205" t="s">
        <v>672</v>
      </c>
      <c r="AA29" s="1208"/>
      <c r="AB29" s="1208"/>
      <c r="AC29" s="1210"/>
      <c r="AD29" s="319"/>
      <c r="AE29" s="1205">
        <v>188.8523215821152</v>
      </c>
      <c r="AF29" s="1205">
        <v>6.946426865386451</v>
      </c>
      <c r="AG29" s="1205">
        <v>195.79874844750165</v>
      </c>
      <c r="AH29" s="229">
        <v>17</v>
      </c>
      <c r="AI29" s="1211"/>
    </row>
    <row r="30" spans="1:35" s="1113" customFormat="1" ht="9" customHeight="1">
      <c r="A30" s="1233" t="s">
        <v>17</v>
      </c>
      <c r="B30" s="1239"/>
      <c r="C30" s="1240" t="s">
        <v>18</v>
      </c>
      <c r="D30" s="226">
        <v>20</v>
      </c>
      <c r="E30" s="1208"/>
      <c r="F30" s="1208"/>
      <c r="G30" s="1210"/>
      <c r="H30" s="318" t="s">
        <v>672</v>
      </c>
      <c r="I30" s="1208"/>
      <c r="J30" s="1208"/>
      <c r="K30" s="1208"/>
      <c r="L30" s="1206"/>
      <c r="M30" s="1207"/>
      <c r="N30" s="1208"/>
      <c r="O30" s="1206"/>
      <c r="P30" s="1207"/>
      <c r="Q30" s="1208"/>
      <c r="R30" s="1205">
        <v>1.9185057800706982</v>
      </c>
      <c r="S30" s="1206"/>
      <c r="T30" s="1208"/>
      <c r="U30" s="1209" t="s">
        <v>672</v>
      </c>
      <c r="V30" s="1208"/>
      <c r="W30" s="1208"/>
      <c r="X30" s="1205" t="s">
        <v>672</v>
      </c>
      <c r="Y30" s="1205" t="s">
        <v>672</v>
      </c>
      <c r="Z30" s="1205" t="s">
        <v>672</v>
      </c>
      <c r="AA30" s="1205" t="s">
        <v>672</v>
      </c>
      <c r="AB30" s="1208"/>
      <c r="AC30" s="1210"/>
      <c r="AD30" s="319"/>
      <c r="AE30" s="1205" t="s">
        <v>672</v>
      </c>
      <c r="AF30" s="1205">
        <v>1.9185057800706982</v>
      </c>
      <c r="AG30" s="1205">
        <v>2.3960542657877135</v>
      </c>
      <c r="AH30" s="229">
        <v>20</v>
      </c>
      <c r="AI30" s="1211"/>
    </row>
    <row r="31" spans="1:35" s="1113" customFormat="1" ht="9.75" customHeight="1">
      <c r="A31" s="1233" t="s">
        <v>19</v>
      </c>
      <c r="B31" s="1241"/>
      <c r="C31" s="1242" t="s">
        <v>20</v>
      </c>
      <c r="D31" s="234">
        <v>21</v>
      </c>
      <c r="E31" s="1221" t="s">
        <v>672</v>
      </c>
      <c r="F31" s="1243"/>
      <c r="G31" s="1222" t="s">
        <v>672</v>
      </c>
      <c r="H31" s="320" t="s">
        <v>672</v>
      </c>
      <c r="I31" s="1221" t="s">
        <v>672</v>
      </c>
      <c r="J31" s="1221" t="s">
        <v>672</v>
      </c>
      <c r="K31" s="1221" t="s">
        <v>672</v>
      </c>
      <c r="L31" s="1223">
        <v>0.7821247730963982</v>
      </c>
      <c r="M31" s="1243"/>
      <c r="N31" s="1221" t="s">
        <v>672</v>
      </c>
      <c r="O31" s="1244"/>
      <c r="P31" s="1224">
        <v>9.916953281742618</v>
      </c>
      <c r="Q31" s="1221" t="s">
        <v>672</v>
      </c>
      <c r="R31" s="1221">
        <v>1.9185057800706982</v>
      </c>
      <c r="S31" s="1223" t="s">
        <v>672</v>
      </c>
      <c r="T31" s="1221" t="s">
        <v>672</v>
      </c>
      <c r="U31" s="1223">
        <v>797.9487436705837</v>
      </c>
      <c r="V31" s="1221">
        <v>14.649183147033533</v>
      </c>
      <c r="W31" s="1221">
        <v>29.564918314703352</v>
      </c>
      <c r="X31" s="1221">
        <v>9.545748983451487</v>
      </c>
      <c r="Y31" s="1221">
        <v>196.76390083118372</v>
      </c>
      <c r="Z31" s="1221" t="s">
        <v>672</v>
      </c>
      <c r="AA31" s="1221">
        <v>3.614741568739849</v>
      </c>
      <c r="AB31" s="1221">
        <v>119.26612209802235</v>
      </c>
      <c r="AC31" s="1222" t="s">
        <v>672</v>
      </c>
      <c r="AD31" s="320" t="s">
        <v>672</v>
      </c>
      <c r="AE31" s="1221">
        <v>1052.869361288792</v>
      </c>
      <c r="AF31" s="1221">
        <v>131.3199570077386</v>
      </c>
      <c r="AG31" s="1221">
        <v>1184.1893182965307</v>
      </c>
      <c r="AH31" s="239">
        <v>21</v>
      </c>
      <c r="AI31" s="1211"/>
    </row>
    <row r="32" spans="1:35" s="1113" customFormat="1" ht="9" customHeight="1">
      <c r="A32" s="1233" t="s">
        <v>21</v>
      </c>
      <c r="B32" s="1234"/>
      <c r="C32" s="253" t="s">
        <v>199</v>
      </c>
      <c r="D32" s="226">
        <v>24</v>
      </c>
      <c r="E32" s="1208"/>
      <c r="F32" s="1205" t="s">
        <v>672</v>
      </c>
      <c r="G32" s="1210"/>
      <c r="H32" s="319"/>
      <c r="I32" s="1208"/>
      <c r="J32" s="1205" t="s">
        <v>672</v>
      </c>
      <c r="K32" s="1205" t="s">
        <v>672</v>
      </c>
      <c r="L32" s="1206"/>
      <c r="M32" s="1207"/>
      <c r="N32" s="1208"/>
      <c r="O32" s="1206"/>
      <c r="P32" s="1207"/>
      <c r="Q32" s="1208"/>
      <c r="R32" s="1208"/>
      <c r="S32" s="1206"/>
      <c r="T32" s="1208"/>
      <c r="U32" s="1206"/>
      <c r="V32" s="1208"/>
      <c r="W32" s="1208"/>
      <c r="X32" s="1208"/>
      <c r="Y32" s="1208"/>
      <c r="Z32" s="1216"/>
      <c r="AA32" s="1208"/>
      <c r="AB32" s="1235">
        <v>31.62854686156492</v>
      </c>
      <c r="AC32" s="1210"/>
      <c r="AD32" s="319"/>
      <c r="AE32" s="1208"/>
      <c r="AF32" s="1205">
        <v>31.62854686156492</v>
      </c>
      <c r="AG32" s="1205">
        <v>31.62854686156492</v>
      </c>
      <c r="AH32" s="229">
        <v>24</v>
      </c>
      <c r="AI32" s="1211"/>
    </row>
    <row r="33" spans="1:35" s="1113" customFormat="1" ht="9" customHeight="1">
      <c r="A33" s="1233" t="s">
        <v>22</v>
      </c>
      <c r="B33" s="1239" t="s">
        <v>7</v>
      </c>
      <c r="C33" s="253" t="s">
        <v>209</v>
      </c>
      <c r="D33" s="226">
        <v>25</v>
      </c>
      <c r="E33" s="1208"/>
      <c r="F33" s="1208"/>
      <c r="G33" s="1210"/>
      <c r="H33" s="319"/>
      <c r="I33" s="1208"/>
      <c r="J33" s="1208"/>
      <c r="K33" s="1208"/>
      <c r="L33" s="1206"/>
      <c r="M33" s="1207"/>
      <c r="N33" s="1208"/>
      <c r="O33" s="1206"/>
      <c r="P33" s="1207"/>
      <c r="Q33" s="1208"/>
      <c r="R33" s="1208"/>
      <c r="S33" s="1206"/>
      <c r="T33" s="1208"/>
      <c r="U33" s="1206"/>
      <c r="V33" s="1208"/>
      <c r="W33" s="1208"/>
      <c r="X33" s="1208"/>
      <c r="Y33" s="1208"/>
      <c r="Z33" s="1216"/>
      <c r="AA33" s="1208"/>
      <c r="AB33" s="1205">
        <v>174.60928632846088</v>
      </c>
      <c r="AC33" s="1214">
        <v>242.14041272570938</v>
      </c>
      <c r="AD33" s="319"/>
      <c r="AE33" s="1208"/>
      <c r="AF33" s="1205">
        <v>416.74969905417026</v>
      </c>
      <c r="AG33" s="1205">
        <v>416.74969905417026</v>
      </c>
      <c r="AH33" s="229">
        <v>25</v>
      </c>
      <c r="AI33" s="1211"/>
    </row>
    <row r="34" spans="1:35" s="1113" customFormat="1" ht="9" customHeight="1">
      <c r="A34" s="1233" t="s">
        <v>10</v>
      </c>
      <c r="B34" s="1239" t="s">
        <v>9</v>
      </c>
      <c r="C34" s="256" t="s">
        <v>331</v>
      </c>
      <c r="D34" s="226">
        <v>26</v>
      </c>
      <c r="E34" s="1208"/>
      <c r="F34" s="1208"/>
      <c r="G34" s="1210"/>
      <c r="H34" s="319"/>
      <c r="I34" s="1208"/>
      <c r="J34" s="1208"/>
      <c r="K34" s="1208"/>
      <c r="L34" s="1206"/>
      <c r="M34" s="1207"/>
      <c r="N34" s="1208"/>
      <c r="O34" s="1206"/>
      <c r="P34" s="1207"/>
      <c r="Q34" s="1208"/>
      <c r="R34" s="1208"/>
      <c r="S34" s="1206"/>
      <c r="T34" s="1208"/>
      <c r="U34" s="1206"/>
      <c r="V34" s="1208"/>
      <c r="W34" s="1208"/>
      <c r="X34" s="1208"/>
      <c r="Y34" s="1208"/>
      <c r="Z34" s="1216"/>
      <c r="AA34" s="1208"/>
      <c r="AB34" s="1205">
        <v>49.8457437661221</v>
      </c>
      <c r="AC34" s="1210"/>
      <c r="AD34" s="319"/>
      <c r="AE34" s="1208"/>
      <c r="AF34" s="1205">
        <v>49.8457437661221</v>
      </c>
      <c r="AG34" s="1205">
        <v>49.8457437661221</v>
      </c>
      <c r="AH34" s="229">
        <v>26</v>
      </c>
      <c r="AI34" s="1211"/>
    </row>
    <row r="35" spans="1:35" s="1113" customFormat="1" ht="9" customHeight="1">
      <c r="A35" s="1233" t="s">
        <v>23</v>
      </c>
      <c r="B35" s="1239" t="s">
        <v>565</v>
      </c>
      <c r="C35" s="253" t="s">
        <v>11</v>
      </c>
      <c r="D35" s="226">
        <v>28</v>
      </c>
      <c r="E35" s="1208"/>
      <c r="F35" s="1208"/>
      <c r="G35" s="1210"/>
      <c r="H35" s="319"/>
      <c r="I35" s="1208"/>
      <c r="J35" s="1208"/>
      <c r="K35" s="1208"/>
      <c r="L35" s="1206"/>
      <c r="M35" s="1207"/>
      <c r="N35" s="1208"/>
      <c r="O35" s="1206"/>
      <c r="P35" s="1207"/>
      <c r="Q35" s="1208"/>
      <c r="R35" s="1208"/>
      <c r="S35" s="1206"/>
      <c r="T35" s="1208"/>
      <c r="U35" s="1206"/>
      <c r="V35" s="1208"/>
      <c r="W35" s="1208"/>
      <c r="X35" s="1208"/>
      <c r="Y35" s="1208"/>
      <c r="Z35" s="1216"/>
      <c r="AA35" s="1208"/>
      <c r="AB35" s="1205">
        <v>108.28770421324161</v>
      </c>
      <c r="AC35" s="1210"/>
      <c r="AD35" s="319"/>
      <c r="AE35" s="1208"/>
      <c r="AF35" s="1205">
        <v>108.28770421324161</v>
      </c>
      <c r="AG35" s="1205">
        <v>108.28770421324161</v>
      </c>
      <c r="AH35" s="229">
        <v>28</v>
      </c>
      <c r="AI35" s="1211"/>
    </row>
    <row r="36" spans="1:35" s="1113" customFormat="1" ht="9" customHeight="1">
      <c r="A36" s="1233" t="s">
        <v>15</v>
      </c>
      <c r="B36" s="1239" t="s">
        <v>24</v>
      </c>
      <c r="C36" s="258" t="s">
        <v>14</v>
      </c>
      <c r="D36" s="226">
        <v>29</v>
      </c>
      <c r="E36" s="1208"/>
      <c r="F36" s="1208"/>
      <c r="G36" s="1210"/>
      <c r="H36" s="319"/>
      <c r="I36" s="1208"/>
      <c r="J36" s="1208"/>
      <c r="K36" s="1208"/>
      <c r="L36" s="1206"/>
      <c r="M36" s="1207"/>
      <c r="N36" s="1208"/>
      <c r="O36" s="1206"/>
      <c r="P36" s="1207"/>
      <c r="Q36" s="1208"/>
      <c r="R36" s="1208"/>
      <c r="S36" s="1206"/>
      <c r="T36" s="1208"/>
      <c r="U36" s="1206"/>
      <c r="V36" s="1208"/>
      <c r="W36" s="1208"/>
      <c r="X36" s="1208"/>
      <c r="Y36" s="1208"/>
      <c r="Z36" s="1216"/>
      <c r="AA36" s="1208"/>
      <c r="AB36" s="1205">
        <v>45.272398968185726</v>
      </c>
      <c r="AC36" s="1210"/>
      <c r="AD36" s="319"/>
      <c r="AE36" s="1208"/>
      <c r="AF36" s="1205">
        <v>45.272398968185726</v>
      </c>
      <c r="AG36" s="1205">
        <v>45.272398968185726</v>
      </c>
      <c r="AH36" s="229">
        <v>29</v>
      </c>
      <c r="AI36" s="1211"/>
    </row>
    <row r="37" spans="1:35" s="1113" customFormat="1" ht="9" customHeight="1">
      <c r="A37" s="1233" t="s">
        <v>25</v>
      </c>
      <c r="B37" s="1239" t="s">
        <v>26</v>
      </c>
      <c r="C37" s="253" t="s">
        <v>200</v>
      </c>
      <c r="D37" s="226">
        <v>30</v>
      </c>
      <c r="E37" s="1208"/>
      <c r="F37" s="1208"/>
      <c r="G37" s="1210"/>
      <c r="H37" s="319"/>
      <c r="I37" s="1208"/>
      <c r="J37" s="1208"/>
      <c r="K37" s="1208"/>
      <c r="L37" s="1206"/>
      <c r="M37" s="1207"/>
      <c r="N37" s="1208"/>
      <c r="O37" s="1206"/>
      <c r="P37" s="1207"/>
      <c r="Q37" s="1245"/>
      <c r="R37" s="1245"/>
      <c r="S37" s="1206"/>
      <c r="T37" s="1208"/>
      <c r="U37" s="1206"/>
      <c r="V37" s="1208"/>
      <c r="W37" s="1208"/>
      <c r="X37" s="1208"/>
      <c r="Y37" s="1208"/>
      <c r="Z37" s="1216"/>
      <c r="AA37" s="1208"/>
      <c r="AB37" s="1208"/>
      <c r="AC37" s="1214">
        <v>112.80722269991399</v>
      </c>
      <c r="AD37" s="319"/>
      <c r="AE37" s="1208"/>
      <c r="AF37" s="1205">
        <v>112.80722269991399</v>
      </c>
      <c r="AG37" s="1205">
        <v>112.80722269991399</v>
      </c>
      <c r="AH37" s="229">
        <v>30</v>
      </c>
      <c r="AI37" s="1211"/>
    </row>
    <row r="38" spans="1:35" s="1113" customFormat="1" ht="9" customHeight="1">
      <c r="A38" s="1233" t="s">
        <v>10</v>
      </c>
      <c r="B38" s="1239"/>
      <c r="C38" s="1213" t="s">
        <v>18</v>
      </c>
      <c r="D38" s="226">
        <v>33</v>
      </c>
      <c r="E38" s="1208"/>
      <c r="F38" s="1208"/>
      <c r="G38" s="1210"/>
      <c r="H38" s="318" t="s">
        <v>672</v>
      </c>
      <c r="I38" s="1208"/>
      <c r="J38" s="1208"/>
      <c r="K38" s="1208"/>
      <c r="L38" s="1206"/>
      <c r="M38" s="1207"/>
      <c r="N38" s="1208"/>
      <c r="O38" s="1206"/>
      <c r="P38" s="1207"/>
      <c r="Q38" s="1208"/>
      <c r="R38" s="1205">
        <v>1.9185057800706982</v>
      </c>
      <c r="S38" s="1206"/>
      <c r="T38" s="1208"/>
      <c r="U38" s="1206"/>
      <c r="V38" s="1208"/>
      <c r="W38" s="1208"/>
      <c r="X38" s="1208"/>
      <c r="Y38" s="1208"/>
      <c r="Z38" s="1216"/>
      <c r="AA38" s="1208"/>
      <c r="AB38" s="1205" t="s">
        <v>672</v>
      </c>
      <c r="AC38" s="1214" t="s">
        <v>672</v>
      </c>
      <c r="AD38" s="319"/>
      <c r="AE38" s="1208"/>
      <c r="AF38" s="1205">
        <v>2.0895289958918504</v>
      </c>
      <c r="AG38" s="1205">
        <v>2.0895289958918504</v>
      </c>
      <c r="AH38" s="229">
        <v>33</v>
      </c>
      <c r="AI38" s="1211"/>
    </row>
    <row r="39" spans="1:35" s="1113" customFormat="1" ht="9.75" customHeight="1">
      <c r="A39" s="1233" t="s">
        <v>12</v>
      </c>
      <c r="B39" s="1241"/>
      <c r="C39" s="1220" t="s">
        <v>27</v>
      </c>
      <c r="D39" s="234">
        <v>34</v>
      </c>
      <c r="E39" s="1243"/>
      <c r="F39" s="1221" t="s">
        <v>672</v>
      </c>
      <c r="G39" s="1246"/>
      <c r="H39" s="320" t="s">
        <v>672</v>
      </c>
      <c r="I39" s="1243"/>
      <c r="J39" s="1221" t="s">
        <v>672</v>
      </c>
      <c r="K39" s="1221" t="s">
        <v>672</v>
      </c>
      <c r="L39" s="1244"/>
      <c r="M39" s="1247"/>
      <c r="N39" s="1243"/>
      <c r="O39" s="1244"/>
      <c r="P39" s="1247"/>
      <c r="Q39" s="1243"/>
      <c r="R39" s="1221">
        <v>1.9185057800706982</v>
      </c>
      <c r="S39" s="1244"/>
      <c r="T39" s="1243"/>
      <c r="U39" s="1244"/>
      <c r="V39" s="1243"/>
      <c r="W39" s="1243"/>
      <c r="X39" s="1243"/>
      <c r="Y39" s="1243"/>
      <c r="Z39" s="1248"/>
      <c r="AA39" s="1243"/>
      <c r="AB39" s="1221">
        <v>409.8147033533964</v>
      </c>
      <c r="AC39" s="1222">
        <v>354.9476354256234</v>
      </c>
      <c r="AD39" s="1024"/>
      <c r="AE39" s="1243"/>
      <c r="AF39" s="1221">
        <v>766.6808445590905</v>
      </c>
      <c r="AG39" s="1221">
        <v>766.6808445590905</v>
      </c>
      <c r="AH39" s="239">
        <v>34</v>
      </c>
      <c r="AI39" s="1211"/>
    </row>
    <row r="40" spans="1:35" s="1113" customFormat="1" ht="9" customHeight="1">
      <c r="A40" s="1233" t="s">
        <v>28</v>
      </c>
      <c r="B40" s="1239" t="s">
        <v>573</v>
      </c>
      <c r="C40" s="1213" t="s">
        <v>30</v>
      </c>
      <c r="D40" s="226">
        <v>36</v>
      </c>
      <c r="E40" s="1208"/>
      <c r="F40" s="1208"/>
      <c r="G40" s="1210"/>
      <c r="H40" s="319"/>
      <c r="I40" s="1205" t="s">
        <v>672</v>
      </c>
      <c r="J40" s="1205" t="s">
        <v>672</v>
      </c>
      <c r="K40" s="1205" t="s">
        <v>672</v>
      </c>
      <c r="L40" s="1206"/>
      <c r="M40" s="1207"/>
      <c r="N40" s="1208"/>
      <c r="O40" s="1206"/>
      <c r="P40" s="1207"/>
      <c r="Q40" s="1208"/>
      <c r="R40" s="1208"/>
      <c r="S40" s="1206"/>
      <c r="T40" s="1208"/>
      <c r="U40" s="1206"/>
      <c r="V40" s="1208"/>
      <c r="W40" s="1208"/>
      <c r="X40" s="1208"/>
      <c r="Y40" s="1208"/>
      <c r="Z40" s="1216"/>
      <c r="AA40" s="1208"/>
      <c r="AB40" s="1205" t="s">
        <v>672</v>
      </c>
      <c r="AC40" s="1214" t="s">
        <v>672</v>
      </c>
      <c r="AD40" s="319"/>
      <c r="AE40" s="1205" t="s">
        <v>672</v>
      </c>
      <c r="AF40" s="1205" t="s">
        <v>672</v>
      </c>
      <c r="AG40" s="1205" t="s">
        <v>672</v>
      </c>
      <c r="AH40" s="229">
        <v>36</v>
      </c>
      <c r="AI40" s="1211"/>
    </row>
    <row r="41" spans="1:35" s="1113" customFormat="1" ht="9" customHeight="1">
      <c r="A41" s="1233" t="s">
        <v>31</v>
      </c>
      <c r="B41" s="1239" t="s">
        <v>32</v>
      </c>
      <c r="C41" s="1213" t="s">
        <v>33</v>
      </c>
      <c r="D41" s="226">
        <v>37</v>
      </c>
      <c r="E41" s="1208"/>
      <c r="F41" s="1208"/>
      <c r="G41" s="1210"/>
      <c r="H41" s="319"/>
      <c r="I41" s="1208"/>
      <c r="J41" s="1208"/>
      <c r="K41" s="1208"/>
      <c r="L41" s="1206"/>
      <c r="M41" s="1207"/>
      <c r="N41" s="1208"/>
      <c r="O41" s="1206"/>
      <c r="P41" s="1207"/>
      <c r="Q41" s="1208"/>
      <c r="R41" s="1208"/>
      <c r="S41" s="1206"/>
      <c r="T41" s="1208"/>
      <c r="U41" s="1206"/>
      <c r="V41" s="1205" t="s">
        <v>672</v>
      </c>
      <c r="W41" s="1208"/>
      <c r="X41" s="1208"/>
      <c r="Y41" s="1208"/>
      <c r="Z41" s="1216"/>
      <c r="AA41" s="1208"/>
      <c r="AB41" s="1205">
        <v>11.332158211521927</v>
      </c>
      <c r="AC41" s="1214">
        <v>2.9935511607910574</v>
      </c>
      <c r="AD41" s="319"/>
      <c r="AE41" s="1205" t="s">
        <v>672</v>
      </c>
      <c r="AF41" s="1205">
        <v>14.325709372312984</v>
      </c>
      <c r="AG41" s="1205">
        <v>14.325709372312984</v>
      </c>
      <c r="AH41" s="229">
        <v>37</v>
      </c>
      <c r="AI41" s="1211"/>
    </row>
    <row r="42" spans="1:35" s="1113" customFormat="1" ht="9" customHeight="1">
      <c r="A42" s="1233" t="s">
        <v>23</v>
      </c>
      <c r="B42" s="1239" t="s">
        <v>34</v>
      </c>
      <c r="C42" s="1213" t="s">
        <v>35</v>
      </c>
      <c r="D42" s="226">
        <v>38</v>
      </c>
      <c r="E42" s="1208"/>
      <c r="F42" s="1208"/>
      <c r="G42" s="1210"/>
      <c r="H42" s="319"/>
      <c r="I42" s="1208"/>
      <c r="J42" s="1208"/>
      <c r="K42" s="1208"/>
      <c r="L42" s="1206"/>
      <c r="M42" s="1207"/>
      <c r="N42" s="1208"/>
      <c r="O42" s="1206"/>
      <c r="P42" s="1207"/>
      <c r="Q42" s="1208"/>
      <c r="R42" s="1208"/>
      <c r="S42" s="1206"/>
      <c r="T42" s="1208"/>
      <c r="U42" s="1209" t="s">
        <v>672</v>
      </c>
      <c r="V42" s="1208"/>
      <c r="W42" s="1208"/>
      <c r="X42" s="1208"/>
      <c r="Y42" s="1208"/>
      <c r="Z42" s="1216"/>
      <c r="AA42" s="1208"/>
      <c r="AB42" s="1205" t="s">
        <v>672</v>
      </c>
      <c r="AC42" s="1210"/>
      <c r="AD42" s="319"/>
      <c r="AE42" s="1205" t="s">
        <v>672</v>
      </c>
      <c r="AF42" s="1205" t="s">
        <v>672</v>
      </c>
      <c r="AG42" s="1205" t="s">
        <v>672</v>
      </c>
      <c r="AH42" s="229">
        <v>38</v>
      </c>
      <c r="AI42" s="1211"/>
    </row>
    <row r="43" spans="1:35" s="1113" customFormat="1" ht="9" customHeight="1">
      <c r="A43" s="1233"/>
      <c r="B43" s="1239" t="s">
        <v>1</v>
      </c>
      <c r="C43" s="1213" t="s">
        <v>18</v>
      </c>
      <c r="D43" s="226">
        <v>40</v>
      </c>
      <c r="E43" s="1208"/>
      <c r="F43" s="1208"/>
      <c r="G43" s="1210"/>
      <c r="H43" s="319"/>
      <c r="I43" s="1208"/>
      <c r="J43" s="1208"/>
      <c r="K43" s="1208"/>
      <c r="L43" s="1206"/>
      <c r="M43" s="1207"/>
      <c r="N43" s="1208"/>
      <c r="O43" s="1206"/>
      <c r="P43" s="1215" t="s">
        <v>672</v>
      </c>
      <c r="Q43" s="1205" t="s">
        <v>672</v>
      </c>
      <c r="R43" s="1208"/>
      <c r="S43" s="1206"/>
      <c r="T43" s="1208"/>
      <c r="U43" s="1209" t="s">
        <v>672</v>
      </c>
      <c r="V43" s="1208"/>
      <c r="W43" s="1208"/>
      <c r="X43" s="1205" t="s">
        <v>672</v>
      </c>
      <c r="Y43" s="1208"/>
      <c r="Z43" s="1216"/>
      <c r="AA43" s="1208"/>
      <c r="AB43" s="1205" t="s">
        <v>672</v>
      </c>
      <c r="AC43" s="1210"/>
      <c r="AD43" s="319"/>
      <c r="AE43" s="1205" t="s">
        <v>672</v>
      </c>
      <c r="AF43" s="1205" t="s">
        <v>672</v>
      </c>
      <c r="AG43" s="1205">
        <v>0.5288887575086617</v>
      </c>
      <c r="AH43" s="229">
        <v>40</v>
      </c>
      <c r="AI43" s="1211"/>
    </row>
    <row r="44" spans="1:35" s="1113" customFormat="1" ht="9.75" customHeight="1">
      <c r="A44" s="1233"/>
      <c r="B44" s="1239" t="s">
        <v>36</v>
      </c>
      <c r="C44" s="1220" t="s">
        <v>37</v>
      </c>
      <c r="D44" s="234">
        <v>41</v>
      </c>
      <c r="E44" s="1243"/>
      <c r="F44" s="1243"/>
      <c r="G44" s="1246"/>
      <c r="H44" s="1024"/>
      <c r="I44" s="1221" t="s">
        <v>672</v>
      </c>
      <c r="J44" s="1221" t="s">
        <v>672</v>
      </c>
      <c r="K44" s="1221" t="s">
        <v>672</v>
      </c>
      <c r="L44" s="1244"/>
      <c r="M44" s="1247"/>
      <c r="N44" s="1243"/>
      <c r="O44" s="1244"/>
      <c r="P44" s="1224" t="s">
        <v>672</v>
      </c>
      <c r="Q44" s="1221" t="s">
        <v>672</v>
      </c>
      <c r="R44" s="1243"/>
      <c r="S44" s="1244"/>
      <c r="T44" s="1243"/>
      <c r="U44" s="1223" t="s">
        <v>672</v>
      </c>
      <c r="V44" s="1221" t="s">
        <v>672</v>
      </c>
      <c r="W44" s="1243"/>
      <c r="X44" s="1221" t="s">
        <v>672</v>
      </c>
      <c r="Y44" s="1243"/>
      <c r="Z44" s="1248"/>
      <c r="AA44" s="1243"/>
      <c r="AB44" s="1221">
        <v>11.645909372312985</v>
      </c>
      <c r="AC44" s="1222">
        <v>2.9935511607910574</v>
      </c>
      <c r="AD44" s="1024"/>
      <c r="AE44" s="1221" t="s">
        <v>672</v>
      </c>
      <c r="AF44" s="1221">
        <v>14.639460533104042</v>
      </c>
      <c r="AG44" s="1221">
        <v>14.935480846932567</v>
      </c>
      <c r="AH44" s="239">
        <v>41</v>
      </c>
      <c r="AI44" s="1211"/>
    </row>
    <row r="45" spans="1:35" s="1113" customFormat="1" ht="9" customHeight="1">
      <c r="A45" s="1249"/>
      <c r="B45" s="1201"/>
      <c r="C45" s="1213" t="s">
        <v>38</v>
      </c>
      <c r="D45" s="226">
        <v>42</v>
      </c>
      <c r="E45" s="1243"/>
      <c r="F45" s="1243"/>
      <c r="G45" s="1246"/>
      <c r="H45" s="1024"/>
      <c r="I45" s="1243"/>
      <c r="J45" s="1243"/>
      <c r="K45" s="1243"/>
      <c r="L45" s="1244"/>
      <c r="M45" s="1247"/>
      <c r="N45" s="1243"/>
      <c r="O45" s="1244"/>
      <c r="P45" s="1247"/>
      <c r="Q45" s="1243"/>
      <c r="R45" s="1243"/>
      <c r="S45" s="1244"/>
      <c r="T45" s="1221" t="s">
        <v>672</v>
      </c>
      <c r="U45" s="1223">
        <v>1.4295147224610683</v>
      </c>
      <c r="V45" s="1243"/>
      <c r="W45" s="1243"/>
      <c r="X45" s="1250" t="s">
        <v>672</v>
      </c>
      <c r="Y45" s="1243"/>
      <c r="Z45" s="1243"/>
      <c r="AA45" s="1243"/>
      <c r="AB45" s="1221">
        <v>26.435339638865</v>
      </c>
      <c r="AC45" s="1222">
        <v>54.89699054170249</v>
      </c>
      <c r="AD45" s="1024"/>
      <c r="AE45" s="1221">
        <v>1.7104320748282318</v>
      </c>
      <c r="AF45" s="1221">
        <v>81.3323301805675</v>
      </c>
      <c r="AG45" s="1221">
        <v>83.04276225539573</v>
      </c>
      <c r="AH45" s="229">
        <v>42</v>
      </c>
      <c r="AI45" s="1211"/>
    </row>
    <row r="46" spans="1:35" s="1113" customFormat="1" ht="9.75" customHeight="1">
      <c r="A46" s="1251"/>
      <c r="B46" s="1212"/>
      <c r="C46" s="1252" t="s">
        <v>39</v>
      </c>
      <c r="D46" s="270">
        <v>43</v>
      </c>
      <c r="E46" s="1221">
        <v>0.5175183612783032</v>
      </c>
      <c r="F46" s="1221" t="s">
        <v>672</v>
      </c>
      <c r="G46" s="1222">
        <v>21.876178704499853</v>
      </c>
      <c r="H46" s="320" t="s">
        <v>672</v>
      </c>
      <c r="I46" s="1221" t="s">
        <v>672</v>
      </c>
      <c r="J46" s="1221">
        <v>26.770660170058278</v>
      </c>
      <c r="K46" s="1221">
        <v>1.3488179444004016</v>
      </c>
      <c r="L46" s="1223" t="s">
        <v>672</v>
      </c>
      <c r="M46" s="1224">
        <v>653.1241998662463</v>
      </c>
      <c r="N46" s="1221">
        <v>771.6126167956435</v>
      </c>
      <c r="O46" s="1223">
        <v>26.702971242954046</v>
      </c>
      <c r="P46" s="1224">
        <v>555.5095275867011</v>
      </c>
      <c r="Q46" s="1221">
        <v>22.40658259291105</v>
      </c>
      <c r="R46" s="1221">
        <v>109.35482946402979</v>
      </c>
      <c r="S46" s="1223">
        <v>73.58555460017196</v>
      </c>
      <c r="T46" s="1221" t="s">
        <v>672</v>
      </c>
      <c r="U46" s="1223">
        <v>1309.3663367182576</v>
      </c>
      <c r="V46" s="1253"/>
      <c r="W46" s="1253"/>
      <c r="X46" s="1221" t="s">
        <v>672</v>
      </c>
      <c r="Y46" s="1221">
        <v>247.9627878093055</v>
      </c>
      <c r="Z46" s="1221" t="s">
        <v>672</v>
      </c>
      <c r="AA46" s="1221" t="s">
        <v>672</v>
      </c>
      <c r="AB46" s="1221">
        <v>1079.5368873602752</v>
      </c>
      <c r="AC46" s="1222">
        <v>305.7421324161651</v>
      </c>
      <c r="AD46" s="320">
        <v>20.628895576573992</v>
      </c>
      <c r="AE46" s="1221">
        <v>1557.9694893095511</v>
      </c>
      <c r="AF46" s="1221">
        <v>3668.5995237101406</v>
      </c>
      <c r="AG46" s="1221">
        <v>5226.569013019692</v>
      </c>
      <c r="AH46" s="272">
        <v>43</v>
      </c>
      <c r="AI46" s="1211"/>
    </row>
    <row r="47" spans="1:35" s="1113" customFormat="1" ht="9" customHeight="1">
      <c r="A47" s="1251"/>
      <c r="B47" s="1212"/>
      <c r="C47" s="1254" t="s">
        <v>40</v>
      </c>
      <c r="D47" s="226">
        <v>44</v>
      </c>
      <c r="E47" s="1255"/>
      <c r="F47" s="1255"/>
      <c r="G47" s="1256" t="s">
        <v>672</v>
      </c>
      <c r="H47" s="1027" t="s">
        <v>672</v>
      </c>
      <c r="I47" s="1257" t="s">
        <v>672</v>
      </c>
      <c r="J47" s="1255"/>
      <c r="K47" s="1257">
        <v>1.8084691172255658</v>
      </c>
      <c r="L47" s="1258"/>
      <c r="M47" s="1259"/>
      <c r="N47" s="1255"/>
      <c r="O47" s="1258"/>
      <c r="P47" s="1259"/>
      <c r="Q47" s="1255"/>
      <c r="R47" s="1257">
        <v>109.35482946402979</v>
      </c>
      <c r="S47" s="1260" t="s">
        <v>672</v>
      </c>
      <c r="T47" s="1255"/>
      <c r="U47" s="1260" t="s">
        <v>672</v>
      </c>
      <c r="V47" s="1255"/>
      <c r="W47" s="1255"/>
      <c r="X47" s="1255"/>
      <c r="Y47" s="1255"/>
      <c r="Z47" s="1261"/>
      <c r="AA47" s="1255"/>
      <c r="AB47" s="1255"/>
      <c r="AC47" s="1262"/>
      <c r="AD47" s="1029"/>
      <c r="AE47" s="1257" t="s">
        <v>672</v>
      </c>
      <c r="AF47" s="1257">
        <v>111.16329858125536</v>
      </c>
      <c r="AG47" s="1257">
        <v>111.16329858125536</v>
      </c>
      <c r="AH47" s="229">
        <v>44</v>
      </c>
      <c r="AI47" s="1211"/>
    </row>
    <row r="48" spans="1:35" s="1113" customFormat="1" ht="9" customHeight="1" thickBot="1">
      <c r="A48" s="1263"/>
      <c r="B48" s="1264"/>
      <c r="C48" s="1265" t="s">
        <v>41</v>
      </c>
      <c r="D48" s="284">
        <v>45</v>
      </c>
      <c r="E48" s="1205" t="s">
        <v>672</v>
      </c>
      <c r="F48" s="1205" t="s">
        <v>672</v>
      </c>
      <c r="G48" s="1214" t="s">
        <v>672</v>
      </c>
      <c r="H48" s="318" t="s">
        <v>672</v>
      </c>
      <c r="I48" s="1205" t="s">
        <v>672</v>
      </c>
      <c r="J48" s="1205" t="s">
        <v>672</v>
      </c>
      <c r="K48" s="1205" t="s">
        <v>672</v>
      </c>
      <c r="L48" s="1206"/>
      <c r="M48" s="1208"/>
      <c r="N48" s="1208"/>
      <c r="O48" s="1206"/>
      <c r="P48" s="1207"/>
      <c r="Q48" s="1208"/>
      <c r="R48" s="1208"/>
      <c r="S48" s="1206"/>
      <c r="T48" s="1205" t="s">
        <v>672</v>
      </c>
      <c r="U48" s="1209" t="s">
        <v>672</v>
      </c>
      <c r="V48" s="1208"/>
      <c r="W48" s="1216"/>
      <c r="X48" s="1208"/>
      <c r="Y48" s="1216"/>
      <c r="Z48" s="1216"/>
      <c r="AA48" s="1208"/>
      <c r="AB48" s="1205" t="s">
        <v>672</v>
      </c>
      <c r="AC48" s="1214" t="s">
        <v>672</v>
      </c>
      <c r="AD48" s="319"/>
      <c r="AE48" s="1205" t="s">
        <v>672</v>
      </c>
      <c r="AF48" s="1205" t="s">
        <v>672</v>
      </c>
      <c r="AG48" s="1205" t="s">
        <v>672</v>
      </c>
      <c r="AH48" s="285">
        <v>45</v>
      </c>
      <c r="AI48" s="1211"/>
    </row>
    <row r="49" spans="1:35" s="1232" customFormat="1" ht="9.75" customHeight="1" thickBot="1">
      <c r="A49" s="1266"/>
      <c r="B49" s="1267"/>
      <c r="C49" s="1268" t="s">
        <v>42</v>
      </c>
      <c r="D49" s="244">
        <v>46</v>
      </c>
      <c r="E49" s="1228">
        <v>0.5175183612783032</v>
      </c>
      <c r="F49" s="1228" t="s">
        <v>672</v>
      </c>
      <c r="G49" s="1229">
        <v>21.876178704499853</v>
      </c>
      <c r="H49" s="1099" t="s">
        <v>672</v>
      </c>
      <c r="I49" s="1228" t="s">
        <v>672</v>
      </c>
      <c r="J49" s="1228">
        <v>26.770660170058278</v>
      </c>
      <c r="K49" s="1228" t="s">
        <v>672</v>
      </c>
      <c r="L49" s="1230" t="s">
        <v>672</v>
      </c>
      <c r="M49" s="1231">
        <v>653.1241998662463</v>
      </c>
      <c r="N49" s="1228">
        <v>771.6126167956435</v>
      </c>
      <c r="O49" s="1230">
        <v>26.702971242954046</v>
      </c>
      <c r="P49" s="1231">
        <v>555.5095275867011</v>
      </c>
      <c r="Q49" s="1228">
        <v>22.40658259291105</v>
      </c>
      <c r="R49" s="1269"/>
      <c r="S49" s="1230">
        <v>73.58555460017196</v>
      </c>
      <c r="T49" s="1228" t="s">
        <v>672</v>
      </c>
      <c r="U49" s="1230">
        <v>1309.3663367182576</v>
      </c>
      <c r="V49" s="1269"/>
      <c r="W49" s="1269"/>
      <c r="X49" s="1270"/>
      <c r="Y49" s="1228">
        <v>247.9627878093055</v>
      </c>
      <c r="Z49" s="1228" t="s">
        <v>672</v>
      </c>
      <c r="AA49" s="1228" t="s">
        <v>672</v>
      </c>
      <c r="AB49" s="1228">
        <v>1079.5368873602752</v>
      </c>
      <c r="AC49" s="1229">
        <v>305.7421348046241</v>
      </c>
      <c r="AD49" s="1021">
        <v>20.628895576573992</v>
      </c>
      <c r="AE49" s="1228">
        <v>1578.5983848861251</v>
      </c>
      <c r="AF49" s="1228">
        <v>3536.8073319407704</v>
      </c>
      <c r="AG49" s="1228">
        <v>5115.4057168268955</v>
      </c>
      <c r="AH49" s="249">
        <v>46</v>
      </c>
      <c r="AI49" s="1211"/>
    </row>
    <row r="50" spans="1:35" s="1113" customFormat="1" ht="9" customHeight="1">
      <c r="A50" s="1125"/>
      <c r="C50" s="1271" t="s">
        <v>43</v>
      </c>
      <c r="D50" s="226">
        <v>47</v>
      </c>
      <c r="E50" s="1205" t="s">
        <v>672</v>
      </c>
      <c r="F50" s="1208"/>
      <c r="G50" s="1214" t="s">
        <v>672</v>
      </c>
      <c r="H50" s="1031" t="s">
        <v>672</v>
      </c>
      <c r="I50" s="1205" t="s">
        <v>672</v>
      </c>
      <c r="J50" s="1205" t="s">
        <v>672</v>
      </c>
      <c r="K50" s="1205">
        <v>0.6904581064297315</v>
      </c>
      <c r="L50" s="1209" t="s">
        <v>672</v>
      </c>
      <c r="M50" s="1272"/>
      <c r="N50" s="1273">
        <v>0.6094926913155632</v>
      </c>
      <c r="O50" s="1206"/>
      <c r="P50" s="1215">
        <v>3.2686873029521357</v>
      </c>
      <c r="Q50" s="1205" t="s">
        <v>672</v>
      </c>
      <c r="R50" s="1208"/>
      <c r="S50" s="1209" t="s">
        <v>672</v>
      </c>
      <c r="T50" s="1205" t="s">
        <v>672</v>
      </c>
      <c r="U50" s="1209">
        <v>0.7020397439571988</v>
      </c>
      <c r="V50" s="1208"/>
      <c r="W50" s="1208"/>
      <c r="X50" s="1208"/>
      <c r="Y50" s="1205" t="s">
        <v>672</v>
      </c>
      <c r="Z50" s="1205" t="s">
        <v>672</v>
      </c>
      <c r="AA50" s="1208"/>
      <c r="AB50" s="1205">
        <v>4.260963026655202</v>
      </c>
      <c r="AC50" s="1214" t="s">
        <v>672</v>
      </c>
      <c r="AD50" s="1035" t="s">
        <v>672</v>
      </c>
      <c r="AE50" s="1274">
        <v>0.7020397439571988</v>
      </c>
      <c r="AF50" s="1274">
        <v>8.840337250406037</v>
      </c>
      <c r="AG50" s="1274">
        <v>9.542376994363236</v>
      </c>
      <c r="AH50" s="229">
        <v>47</v>
      </c>
      <c r="AI50" s="1211"/>
    </row>
    <row r="51" spans="1:35" s="1113" customFormat="1" ht="9" customHeight="1">
      <c r="A51" s="1125"/>
      <c r="C51" s="1240" t="s">
        <v>62</v>
      </c>
      <c r="D51" s="293" t="s">
        <v>122</v>
      </c>
      <c r="E51" s="217" t="s">
        <v>672</v>
      </c>
      <c r="F51" s="1208"/>
      <c r="G51" s="1017" t="s">
        <v>672</v>
      </c>
      <c r="H51" s="1035" t="s">
        <v>672</v>
      </c>
      <c r="I51" s="217" t="s">
        <v>672</v>
      </c>
      <c r="J51" s="217" t="s">
        <v>672</v>
      </c>
      <c r="K51" s="217" t="s">
        <v>672</v>
      </c>
      <c r="L51" s="221" t="s">
        <v>672</v>
      </c>
      <c r="M51" s="1272"/>
      <c r="N51" s="1037" t="s">
        <v>672</v>
      </c>
      <c r="O51" s="1206"/>
      <c r="P51" s="227">
        <v>7.889906372408522</v>
      </c>
      <c r="Q51" s="217" t="s">
        <v>672</v>
      </c>
      <c r="R51" s="1208"/>
      <c r="S51" s="221" t="s">
        <v>672</v>
      </c>
      <c r="T51" s="217" t="s">
        <v>672</v>
      </c>
      <c r="U51" s="221">
        <v>45.17192127639247</v>
      </c>
      <c r="V51" s="1208"/>
      <c r="W51" s="1208"/>
      <c r="X51" s="1208"/>
      <c r="Y51" s="1205" t="s">
        <v>672</v>
      </c>
      <c r="Z51" s="1205" t="s">
        <v>672</v>
      </c>
      <c r="AA51" s="1208"/>
      <c r="AB51" s="1205">
        <v>28.052278589853824</v>
      </c>
      <c r="AC51" s="1214">
        <v>4.394387121429253</v>
      </c>
      <c r="AD51" s="1035" t="s">
        <v>672</v>
      </c>
      <c r="AE51" s="1036">
        <v>45.19995891850578</v>
      </c>
      <c r="AF51" s="1036">
        <v>40.910364956530046</v>
      </c>
      <c r="AG51" s="1036">
        <v>86.11032387503582</v>
      </c>
      <c r="AH51" s="1038" t="s">
        <v>122</v>
      </c>
      <c r="AI51" s="1211"/>
    </row>
    <row r="52" spans="1:35" s="1113" customFormat="1" ht="9" customHeight="1">
      <c r="A52" s="1125"/>
      <c r="C52" s="1240" t="s">
        <v>63</v>
      </c>
      <c r="D52" s="226" t="s">
        <v>123</v>
      </c>
      <c r="E52" s="217" t="s">
        <v>672</v>
      </c>
      <c r="F52" s="1208"/>
      <c r="G52" s="1017" t="s">
        <v>672</v>
      </c>
      <c r="H52" s="1035" t="s">
        <v>672</v>
      </c>
      <c r="I52" s="217" t="s">
        <v>672</v>
      </c>
      <c r="J52" s="217" t="s">
        <v>672</v>
      </c>
      <c r="K52" s="217" t="s">
        <v>672</v>
      </c>
      <c r="L52" s="221" t="s">
        <v>672</v>
      </c>
      <c r="M52" s="1272"/>
      <c r="N52" s="1037" t="s">
        <v>672</v>
      </c>
      <c r="O52" s="1206"/>
      <c r="P52" s="227" t="s">
        <v>672</v>
      </c>
      <c r="Q52" s="217" t="s">
        <v>672</v>
      </c>
      <c r="R52" s="1208"/>
      <c r="S52" s="221" t="s">
        <v>672</v>
      </c>
      <c r="T52" s="217" t="s">
        <v>672</v>
      </c>
      <c r="U52" s="221">
        <v>6.195901404413872</v>
      </c>
      <c r="V52" s="1208"/>
      <c r="W52" s="1208"/>
      <c r="X52" s="1208"/>
      <c r="Y52" s="1205" t="s">
        <v>672</v>
      </c>
      <c r="Z52" s="1205" t="s">
        <v>672</v>
      </c>
      <c r="AA52" s="1208"/>
      <c r="AB52" s="1205">
        <v>8.019862424763541</v>
      </c>
      <c r="AC52" s="1214">
        <v>0.9896436419222316</v>
      </c>
      <c r="AD52" s="1035" t="s">
        <v>672</v>
      </c>
      <c r="AE52" s="1036">
        <v>6.195901404413872</v>
      </c>
      <c r="AF52" s="1036">
        <v>10.032812649278684</v>
      </c>
      <c r="AG52" s="1036">
        <v>16.228714053692556</v>
      </c>
      <c r="AH52" s="229" t="s">
        <v>123</v>
      </c>
      <c r="AI52" s="1211"/>
    </row>
    <row r="53" spans="1:35" s="1113" customFormat="1" ht="9" customHeight="1">
      <c r="A53" s="1125"/>
      <c r="C53" s="1240" t="s">
        <v>64</v>
      </c>
      <c r="D53" s="226" t="s">
        <v>124</v>
      </c>
      <c r="E53" s="217" t="s">
        <v>672</v>
      </c>
      <c r="F53" s="1208"/>
      <c r="G53" s="1017" t="s">
        <v>672</v>
      </c>
      <c r="H53" s="1035" t="s">
        <v>672</v>
      </c>
      <c r="I53" s="217" t="s">
        <v>672</v>
      </c>
      <c r="J53" s="217" t="s">
        <v>672</v>
      </c>
      <c r="K53" s="217" t="s">
        <v>672</v>
      </c>
      <c r="L53" s="221" t="s">
        <v>672</v>
      </c>
      <c r="M53" s="1272"/>
      <c r="N53" s="1037" t="s">
        <v>672</v>
      </c>
      <c r="O53" s="1206"/>
      <c r="P53" s="227">
        <v>4.065212095156205</v>
      </c>
      <c r="Q53" s="217">
        <v>1.6097258049106715</v>
      </c>
      <c r="R53" s="1208"/>
      <c r="S53" s="221" t="s">
        <v>672</v>
      </c>
      <c r="T53" s="217" t="s">
        <v>672</v>
      </c>
      <c r="U53" s="221">
        <v>48.12350721314607</v>
      </c>
      <c r="V53" s="1208"/>
      <c r="W53" s="1208"/>
      <c r="X53" s="1208"/>
      <c r="Y53" s="1205">
        <v>174.51628929014998</v>
      </c>
      <c r="Z53" s="1205" t="s">
        <v>672</v>
      </c>
      <c r="AA53" s="1208"/>
      <c r="AB53" s="1205">
        <v>51.52347377472055</v>
      </c>
      <c r="AC53" s="1214" t="s">
        <v>672</v>
      </c>
      <c r="AD53" s="1035" t="s">
        <v>672</v>
      </c>
      <c r="AE53" s="1036">
        <v>222.63979650329605</v>
      </c>
      <c r="AF53" s="1036">
        <v>57.64075427534155</v>
      </c>
      <c r="AG53" s="1036">
        <v>280.2805507786376</v>
      </c>
      <c r="AH53" s="229" t="s">
        <v>124</v>
      </c>
      <c r="AI53" s="1211"/>
    </row>
    <row r="54" spans="1:35" s="1113" customFormat="1" ht="9" customHeight="1">
      <c r="A54" s="1125"/>
      <c r="C54" s="1240" t="s">
        <v>65</v>
      </c>
      <c r="D54" s="293" t="s">
        <v>125</v>
      </c>
      <c r="E54" s="217" t="s">
        <v>672</v>
      </c>
      <c r="F54" s="1208"/>
      <c r="G54" s="1017" t="s">
        <v>672</v>
      </c>
      <c r="H54" s="1035" t="s">
        <v>672</v>
      </c>
      <c r="I54" s="217" t="s">
        <v>672</v>
      </c>
      <c r="J54" s="217" t="s">
        <v>672</v>
      </c>
      <c r="K54" s="217" t="s">
        <v>672</v>
      </c>
      <c r="L54" s="217" t="s">
        <v>672</v>
      </c>
      <c r="M54" s="1272"/>
      <c r="N54" s="1037" t="s">
        <v>672</v>
      </c>
      <c r="O54" s="1206"/>
      <c r="P54" s="227">
        <v>1.7731704404318331</v>
      </c>
      <c r="Q54" s="217">
        <v>6.100391707270468</v>
      </c>
      <c r="R54" s="1208"/>
      <c r="S54" s="221" t="s">
        <v>672</v>
      </c>
      <c r="T54" s="217" t="s">
        <v>672</v>
      </c>
      <c r="U54" s="221">
        <v>52.20199197477787</v>
      </c>
      <c r="V54" s="1208"/>
      <c r="W54" s="1208"/>
      <c r="X54" s="1208"/>
      <c r="Y54" s="1205" t="s">
        <v>672</v>
      </c>
      <c r="Z54" s="1205" t="s">
        <v>672</v>
      </c>
      <c r="AA54" s="1208"/>
      <c r="AB54" s="1205">
        <v>27.84797936371453</v>
      </c>
      <c r="AC54" s="1214">
        <v>5.268990637240852</v>
      </c>
      <c r="AD54" s="1035" t="s">
        <v>672</v>
      </c>
      <c r="AE54" s="1036">
        <v>52.20199197477787</v>
      </c>
      <c r="AF54" s="1036">
        <v>41.010778637623005</v>
      </c>
      <c r="AG54" s="1036">
        <v>93.21277061240087</v>
      </c>
      <c r="AH54" s="1038" t="s">
        <v>125</v>
      </c>
      <c r="AI54" s="1211"/>
    </row>
    <row r="55" spans="1:35" s="1113" customFormat="1" ht="9" customHeight="1">
      <c r="A55" s="1125"/>
      <c r="C55" s="1240" t="s">
        <v>66</v>
      </c>
      <c r="D55" s="226">
        <v>58</v>
      </c>
      <c r="E55" s="1205" t="s">
        <v>672</v>
      </c>
      <c r="F55" s="1208"/>
      <c r="G55" s="1214" t="s">
        <v>672</v>
      </c>
      <c r="H55" s="1035" t="s">
        <v>672</v>
      </c>
      <c r="I55" s="1205" t="s">
        <v>672</v>
      </c>
      <c r="J55" s="1205" t="s">
        <v>672</v>
      </c>
      <c r="K55" s="1205" t="s">
        <v>672</v>
      </c>
      <c r="L55" s="1205" t="s">
        <v>672</v>
      </c>
      <c r="M55" s="1272"/>
      <c r="N55" s="1275" t="s">
        <v>672</v>
      </c>
      <c r="O55" s="1206"/>
      <c r="P55" s="1215">
        <v>3.579681379573899</v>
      </c>
      <c r="Q55" s="1205" t="s">
        <v>672</v>
      </c>
      <c r="R55" s="1208"/>
      <c r="S55" s="1209" t="s">
        <v>672</v>
      </c>
      <c r="T55" s="1205" t="s">
        <v>672</v>
      </c>
      <c r="U55" s="1209">
        <v>15.22090856979077</v>
      </c>
      <c r="V55" s="1208"/>
      <c r="W55" s="1208"/>
      <c r="X55" s="1208"/>
      <c r="Y55" s="1205" t="s">
        <v>672</v>
      </c>
      <c r="Z55" s="1205" t="s">
        <v>672</v>
      </c>
      <c r="AA55" s="1208"/>
      <c r="AB55" s="1205">
        <v>44.16139294926913</v>
      </c>
      <c r="AC55" s="1214">
        <v>6.079561956625585</v>
      </c>
      <c r="AD55" s="1035" t="s">
        <v>672</v>
      </c>
      <c r="AE55" s="1274">
        <v>15.343412630171013</v>
      </c>
      <c r="AF55" s="1274">
        <v>54.28655154294449</v>
      </c>
      <c r="AG55" s="1274">
        <v>69.6299641731155</v>
      </c>
      <c r="AH55" s="229">
        <v>58</v>
      </c>
      <c r="AI55" s="1211"/>
    </row>
    <row r="56" spans="1:35" s="1113" customFormat="1" ht="9" customHeight="1">
      <c r="A56" s="1125"/>
      <c r="C56" s="1240" t="s">
        <v>67</v>
      </c>
      <c r="D56" s="294"/>
      <c r="E56" s="1208"/>
      <c r="F56" s="1208"/>
      <c r="G56" s="1210"/>
      <c r="H56" s="319"/>
      <c r="I56" s="1208"/>
      <c r="J56" s="1208"/>
      <c r="K56" s="1208"/>
      <c r="L56" s="1208"/>
      <c r="M56" s="1272"/>
      <c r="N56" s="1216"/>
      <c r="O56" s="1206"/>
      <c r="P56" s="1207"/>
      <c r="Q56" s="1208"/>
      <c r="R56" s="1208"/>
      <c r="S56" s="1206"/>
      <c r="T56" s="1208"/>
      <c r="U56" s="1206"/>
      <c r="V56" s="1208"/>
      <c r="W56" s="1208"/>
      <c r="X56" s="1208"/>
      <c r="Y56" s="1208"/>
      <c r="Z56" s="1208"/>
      <c r="AA56" s="1208"/>
      <c r="AB56" s="1208"/>
      <c r="AC56" s="1210"/>
      <c r="AD56" s="319"/>
      <c r="AE56" s="1276"/>
      <c r="AF56" s="1276"/>
      <c r="AG56" s="1276"/>
      <c r="AH56" s="295"/>
      <c r="AI56" s="1211"/>
    </row>
    <row r="57" spans="1:35" s="1113" customFormat="1" ht="9" customHeight="1">
      <c r="A57" s="1125"/>
      <c r="C57" s="1240" t="s">
        <v>68</v>
      </c>
      <c r="D57" s="293" t="s">
        <v>126</v>
      </c>
      <c r="E57" s="217" t="s">
        <v>672</v>
      </c>
      <c r="F57" s="1208"/>
      <c r="G57" s="1017">
        <v>18.0838241616509</v>
      </c>
      <c r="H57" s="1035" t="s">
        <v>672</v>
      </c>
      <c r="I57" s="217" t="s">
        <v>672</v>
      </c>
      <c r="J57" s="217" t="s">
        <v>672</v>
      </c>
      <c r="K57" s="217">
        <v>55.28179385210662</v>
      </c>
      <c r="L57" s="217" t="s">
        <v>672</v>
      </c>
      <c r="M57" s="1272"/>
      <c r="N57" s="1037" t="s">
        <v>672</v>
      </c>
      <c r="O57" s="1206"/>
      <c r="P57" s="227">
        <v>5.472750071653769</v>
      </c>
      <c r="Q57" s="217">
        <v>14.690859367536063</v>
      </c>
      <c r="R57" s="1208"/>
      <c r="S57" s="221" t="s">
        <v>672</v>
      </c>
      <c r="T57" s="217" t="s">
        <v>672</v>
      </c>
      <c r="U57" s="221">
        <v>122.83366771758861</v>
      </c>
      <c r="V57" s="1208"/>
      <c r="W57" s="1208"/>
      <c r="X57" s="1208"/>
      <c r="Y57" s="1205">
        <v>7.735884207509315</v>
      </c>
      <c r="Z57" s="1205" t="s">
        <v>672</v>
      </c>
      <c r="AA57" s="1208"/>
      <c r="AB57" s="1205">
        <v>54.670507308684435</v>
      </c>
      <c r="AC57" s="1214">
        <v>2.524221362376994</v>
      </c>
      <c r="AD57" s="1035">
        <v>20.628895576573992</v>
      </c>
      <c r="AE57" s="1036">
        <v>130.56955192509793</v>
      </c>
      <c r="AF57" s="1036">
        <v>171.98666511416835</v>
      </c>
      <c r="AG57" s="1036">
        <v>302.55621703926624</v>
      </c>
      <c r="AH57" s="1038" t="s">
        <v>126</v>
      </c>
      <c r="AI57" s="1211"/>
    </row>
    <row r="58" spans="1:35" s="1113" customFormat="1" ht="9" customHeight="1">
      <c r="A58" s="1125"/>
      <c r="C58" s="1240" t="s">
        <v>69</v>
      </c>
      <c r="D58" s="226" t="s">
        <v>127</v>
      </c>
      <c r="E58" s="217" t="s">
        <v>672</v>
      </c>
      <c r="F58" s="1208"/>
      <c r="G58" s="1017">
        <v>3.792354542848953</v>
      </c>
      <c r="H58" s="1035" t="s">
        <v>672</v>
      </c>
      <c r="I58" s="217" t="s">
        <v>672</v>
      </c>
      <c r="J58" s="217" t="s">
        <v>672</v>
      </c>
      <c r="K58" s="217" t="s">
        <v>672</v>
      </c>
      <c r="L58" s="217" t="s">
        <v>672</v>
      </c>
      <c r="M58" s="1272"/>
      <c r="N58" s="1037" t="s">
        <v>672</v>
      </c>
      <c r="O58" s="1206"/>
      <c r="P58" s="227" t="s">
        <v>672</v>
      </c>
      <c r="Q58" s="217" t="s">
        <v>672</v>
      </c>
      <c r="R58" s="1208"/>
      <c r="S58" s="221" t="s">
        <v>672</v>
      </c>
      <c r="T58" s="217" t="s">
        <v>672</v>
      </c>
      <c r="U58" s="221">
        <v>50.44659405751409</v>
      </c>
      <c r="V58" s="1208"/>
      <c r="W58" s="1208"/>
      <c r="X58" s="1208"/>
      <c r="Y58" s="1205" t="s">
        <v>672</v>
      </c>
      <c r="Z58" s="1205" t="s">
        <v>672</v>
      </c>
      <c r="AA58" s="1208"/>
      <c r="AB58" s="1205">
        <v>58.93465176268272</v>
      </c>
      <c r="AC58" s="1214" t="s">
        <v>672</v>
      </c>
      <c r="AD58" s="1035" t="s">
        <v>672</v>
      </c>
      <c r="AE58" s="1036">
        <v>50.44659405751409</v>
      </c>
      <c r="AF58" s="1036">
        <v>63.47540460494889</v>
      </c>
      <c r="AG58" s="1036">
        <v>113.92199866246298</v>
      </c>
      <c r="AH58" s="229" t="s">
        <v>127</v>
      </c>
      <c r="AI58" s="1211"/>
    </row>
    <row r="59" spans="1:35" s="1113" customFormat="1" ht="9" customHeight="1">
      <c r="A59" s="1125"/>
      <c r="C59" s="1240" t="s">
        <v>70</v>
      </c>
      <c r="D59" s="226">
        <v>64</v>
      </c>
      <c r="E59" s="1205" t="s">
        <v>672</v>
      </c>
      <c r="F59" s="1208"/>
      <c r="G59" s="1214" t="s">
        <v>672</v>
      </c>
      <c r="H59" s="1035" t="s">
        <v>672</v>
      </c>
      <c r="I59" s="1205" t="s">
        <v>672</v>
      </c>
      <c r="J59" s="1205" t="s">
        <v>672</v>
      </c>
      <c r="K59" s="1205" t="s">
        <v>672</v>
      </c>
      <c r="L59" s="1205" t="s">
        <v>672</v>
      </c>
      <c r="M59" s="1272"/>
      <c r="N59" s="1275" t="s">
        <v>672</v>
      </c>
      <c r="O59" s="1206"/>
      <c r="P59" s="1215">
        <v>8.670836916021782</v>
      </c>
      <c r="Q59" s="1205" t="s">
        <v>672</v>
      </c>
      <c r="R59" s="1208"/>
      <c r="S59" s="1209">
        <v>0.9625752364574376</v>
      </c>
      <c r="T59" s="1205" t="s">
        <v>672</v>
      </c>
      <c r="U59" s="1209">
        <v>31.343269322633034</v>
      </c>
      <c r="V59" s="1208"/>
      <c r="W59" s="1208"/>
      <c r="X59" s="1208"/>
      <c r="Y59" s="1205" t="s">
        <v>672</v>
      </c>
      <c r="Z59" s="1205" t="s">
        <v>672</v>
      </c>
      <c r="AA59" s="1208"/>
      <c r="AB59" s="1205">
        <v>32.41212381771282</v>
      </c>
      <c r="AC59" s="1214">
        <v>1.486615075952995</v>
      </c>
      <c r="AD59" s="1035" t="s">
        <v>672</v>
      </c>
      <c r="AE59" s="1274">
        <v>31.39492933505302</v>
      </c>
      <c r="AF59" s="1274">
        <v>43.5399302569982</v>
      </c>
      <c r="AG59" s="1274">
        <v>74.93485959205121</v>
      </c>
      <c r="AH59" s="229">
        <v>64</v>
      </c>
      <c r="AI59" s="1211"/>
    </row>
    <row r="60" spans="1:35" s="1113" customFormat="1" ht="9" customHeight="1">
      <c r="A60" s="1125"/>
      <c r="C60" s="1240" t="s">
        <v>71</v>
      </c>
      <c r="D60" s="226">
        <v>65</v>
      </c>
      <c r="E60" s="1205" t="s">
        <v>672</v>
      </c>
      <c r="F60" s="1208"/>
      <c r="G60" s="1214" t="s">
        <v>672</v>
      </c>
      <c r="H60" s="1035" t="s">
        <v>672</v>
      </c>
      <c r="I60" s="1205" t="s">
        <v>672</v>
      </c>
      <c r="J60" s="1205" t="s">
        <v>672</v>
      </c>
      <c r="K60" s="1205" t="s">
        <v>672</v>
      </c>
      <c r="L60" s="1205" t="s">
        <v>672</v>
      </c>
      <c r="M60" s="1272"/>
      <c r="N60" s="1275" t="s">
        <v>672</v>
      </c>
      <c r="O60" s="1206"/>
      <c r="P60" s="1215">
        <v>3.256702015859367</v>
      </c>
      <c r="Q60" s="1205" t="s">
        <v>672</v>
      </c>
      <c r="R60" s="1208"/>
      <c r="S60" s="1209" t="s">
        <v>672</v>
      </c>
      <c r="T60" s="1205" t="s">
        <v>672</v>
      </c>
      <c r="U60" s="1209">
        <v>9.504418649087608</v>
      </c>
      <c r="V60" s="1208"/>
      <c r="W60" s="1208"/>
      <c r="X60" s="1208"/>
      <c r="Y60" s="1205" t="s">
        <v>672</v>
      </c>
      <c r="Z60" s="1205" t="s">
        <v>672</v>
      </c>
      <c r="AA60" s="1208"/>
      <c r="AB60" s="1205">
        <v>13.273086844368015</v>
      </c>
      <c r="AC60" s="1214">
        <v>2.2014450176745965</v>
      </c>
      <c r="AD60" s="1035" t="s">
        <v>672</v>
      </c>
      <c r="AE60" s="1274">
        <v>9.504418649087608</v>
      </c>
      <c r="AF60" s="1274">
        <v>19.508559878666286</v>
      </c>
      <c r="AG60" s="1274">
        <v>29.012978527753894</v>
      </c>
      <c r="AH60" s="229">
        <v>65</v>
      </c>
      <c r="AI60" s="1211"/>
    </row>
    <row r="61" spans="1:35" s="1113" customFormat="1" ht="9" customHeight="1">
      <c r="A61" s="1125"/>
      <c r="C61" s="1240" t="s">
        <v>72</v>
      </c>
      <c r="D61" s="294"/>
      <c r="E61" s="1208"/>
      <c r="F61" s="1208"/>
      <c r="G61" s="1210"/>
      <c r="H61" s="319"/>
      <c r="I61" s="1208"/>
      <c r="J61" s="1208"/>
      <c r="K61" s="1208"/>
      <c r="L61" s="1208"/>
      <c r="M61" s="1272"/>
      <c r="N61" s="1216"/>
      <c r="O61" s="1206"/>
      <c r="P61" s="1207"/>
      <c r="Q61" s="1208"/>
      <c r="R61" s="1208"/>
      <c r="S61" s="1206"/>
      <c r="T61" s="1208"/>
      <c r="U61" s="1206"/>
      <c r="V61" s="1208"/>
      <c r="W61" s="1208"/>
      <c r="X61" s="1208"/>
      <c r="Y61" s="1208"/>
      <c r="Z61" s="1208"/>
      <c r="AA61" s="1208"/>
      <c r="AB61" s="1208"/>
      <c r="AC61" s="1210"/>
      <c r="AD61" s="319"/>
      <c r="AE61" s="1276"/>
      <c r="AF61" s="1276"/>
      <c r="AG61" s="1276"/>
      <c r="AH61" s="295"/>
      <c r="AI61" s="1211"/>
    </row>
    <row r="62" spans="1:35" s="1113" customFormat="1" ht="9" customHeight="1">
      <c r="A62" s="1125"/>
      <c r="C62" s="1240" t="s">
        <v>73</v>
      </c>
      <c r="D62" s="226" t="s">
        <v>128</v>
      </c>
      <c r="E62" s="217" t="s">
        <v>672</v>
      </c>
      <c r="F62" s="1208"/>
      <c r="G62" s="1017" t="s">
        <v>672</v>
      </c>
      <c r="H62" s="1035" t="s">
        <v>672</v>
      </c>
      <c r="I62" s="217" t="s">
        <v>672</v>
      </c>
      <c r="J62" s="217" t="s">
        <v>672</v>
      </c>
      <c r="K62" s="217" t="s">
        <v>672</v>
      </c>
      <c r="L62" s="217" t="s">
        <v>672</v>
      </c>
      <c r="M62" s="1272"/>
      <c r="N62" s="1037" t="s">
        <v>672</v>
      </c>
      <c r="O62" s="1206"/>
      <c r="P62" s="227">
        <v>0.5096326550109869</v>
      </c>
      <c r="Q62" s="217" t="s">
        <v>672</v>
      </c>
      <c r="R62" s="1208"/>
      <c r="S62" s="221" t="s">
        <v>672</v>
      </c>
      <c r="T62" s="217" t="s">
        <v>672</v>
      </c>
      <c r="U62" s="221">
        <v>7.717636381006974</v>
      </c>
      <c r="V62" s="1208"/>
      <c r="W62" s="1208"/>
      <c r="X62" s="1208"/>
      <c r="Y62" s="1205" t="s">
        <v>672</v>
      </c>
      <c r="Z62" s="1205" t="s">
        <v>672</v>
      </c>
      <c r="AA62" s="1208"/>
      <c r="AB62" s="1205">
        <v>23.152708512467758</v>
      </c>
      <c r="AC62" s="1214">
        <v>2.093615649183147</v>
      </c>
      <c r="AD62" s="1035" t="s">
        <v>672</v>
      </c>
      <c r="AE62" s="1036">
        <v>7.717636381006974</v>
      </c>
      <c r="AF62" s="1036">
        <v>26.492009052259483</v>
      </c>
      <c r="AG62" s="1036">
        <v>34.32856680519728</v>
      </c>
      <c r="AH62" s="229" t="s">
        <v>128</v>
      </c>
      <c r="AI62" s="1211"/>
    </row>
    <row r="63" spans="1:35" ht="9" customHeight="1">
      <c r="A63" s="1125"/>
      <c r="B63" s="1113"/>
      <c r="C63" s="1240" t="s">
        <v>74</v>
      </c>
      <c r="D63" s="226">
        <v>69</v>
      </c>
      <c r="E63" s="1205" t="s">
        <v>672</v>
      </c>
      <c r="F63" s="1208"/>
      <c r="G63" s="1214" t="s">
        <v>672</v>
      </c>
      <c r="H63" s="1035" t="s">
        <v>672</v>
      </c>
      <c r="I63" s="1205" t="s">
        <v>672</v>
      </c>
      <c r="J63" s="1205" t="s">
        <v>672</v>
      </c>
      <c r="K63" s="1205" t="s">
        <v>672</v>
      </c>
      <c r="L63" s="1205" t="s">
        <v>672</v>
      </c>
      <c r="M63" s="1272"/>
      <c r="N63" s="1275" t="s">
        <v>672</v>
      </c>
      <c r="O63" s="1206"/>
      <c r="P63" s="1215" t="s">
        <v>672</v>
      </c>
      <c r="Q63" s="1205" t="s">
        <v>672</v>
      </c>
      <c r="R63" s="1208"/>
      <c r="S63" s="1209" t="s">
        <v>672</v>
      </c>
      <c r="T63" s="1205" t="s">
        <v>672</v>
      </c>
      <c r="U63" s="1209">
        <v>2.074663227285755</v>
      </c>
      <c r="V63" s="1208"/>
      <c r="W63" s="1208"/>
      <c r="X63" s="1208"/>
      <c r="Y63" s="1205" t="s">
        <v>672</v>
      </c>
      <c r="Z63" s="1205" t="s">
        <v>672</v>
      </c>
      <c r="AA63" s="1208"/>
      <c r="AB63" s="1205">
        <v>6.75511607910576</v>
      </c>
      <c r="AC63" s="1214">
        <v>3.675372599598739</v>
      </c>
      <c r="AD63" s="1035" t="s">
        <v>672</v>
      </c>
      <c r="AE63" s="1274">
        <v>2.144668959587274</v>
      </c>
      <c r="AF63" s="1274">
        <v>10.757127161555363</v>
      </c>
      <c r="AG63" s="1274">
        <v>12.901796121142638</v>
      </c>
      <c r="AH63" s="229">
        <v>69</v>
      </c>
      <c r="AI63" s="1211"/>
    </row>
    <row r="64" spans="1:35" ht="9" customHeight="1">
      <c r="A64" s="1217" t="s">
        <v>75</v>
      </c>
      <c r="B64" s="1277"/>
      <c r="C64" s="1240" t="s">
        <v>76</v>
      </c>
      <c r="D64" s="294"/>
      <c r="E64" s="1208"/>
      <c r="F64" s="1208"/>
      <c r="G64" s="1210"/>
      <c r="H64" s="319"/>
      <c r="I64" s="1208"/>
      <c r="J64" s="1208"/>
      <c r="K64" s="1208"/>
      <c r="L64" s="1208"/>
      <c r="M64" s="1272"/>
      <c r="N64" s="1216"/>
      <c r="O64" s="1206"/>
      <c r="P64" s="1207"/>
      <c r="Q64" s="1208"/>
      <c r="R64" s="1208"/>
      <c r="S64" s="1206"/>
      <c r="T64" s="1208"/>
      <c r="U64" s="1206"/>
      <c r="V64" s="1208"/>
      <c r="W64" s="1208"/>
      <c r="X64" s="1208"/>
      <c r="Y64" s="1208"/>
      <c r="Z64" s="1208"/>
      <c r="AA64" s="1208"/>
      <c r="AB64" s="1208"/>
      <c r="AC64" s="1210"/>
      <c r="AD64" s="319"/>
      <c r="AE64" s="1276"/>
      <c r="AF64" s="1276"/>
      <c r="AG64" s="1276"/>
      <c r="AH64" s="295"/>
      <c r="AI64" s="1211"/>
    </row>
    <row r="65" spans="1:35" ht="9" customHeight="1">
      <c r="A65" s="1217" t="s">
        <v>676</v>
      </c>
      <c r="B65" s="1277"/>
      <c r="C65" s="1240" t="s">
        <v>77</v>
      </c>
      <c r="D65" s="293" t="s">
        <v>129</v>
      </c>
      <c r="E65" s="217" t="s">
        <v>672</v>
      </c>
      <c r="F65" s="1208"/>
      <c r="G65" s="1017" t="s">
        <v>672</v>
      </c>
      <c r="H65" s="1035" t="s">
        <v>672</v>
      </c>
      <c r="I65" s="217" t="s">
        <v>672</v>
      </c>
      <c r="J65" s="217" t="s">
        <v>672</v>
      </c>
      <c r="K65" s="217" t="s">
        <v>672</v>
      </c>
      <c r="L65" s="217" t="s">
        <v>672</v>
      </c>
      <c r="M65" s="1272"/>
      <c r="N65" s="1037" t="s">
        <v>672</v>
      </c>
      <c r="O65" s="1206"/>
      <c r="P65" s="227">
        <v>1.613196235788669</v>
      </c>
      <c r="Q65" s="217" t="s">
        <v>672</v>
      </c>
      <c r="R65" s="1208"/>
      <c r="S65" s="221" t="s">
        <v>672</v>
      </c>
      <c r="T65" s="217" t="s">
        <v>672</v>
      </c>
      <c r="U65" s="221">
        <v>15.098643355307154</v>
      </c>
      <c r="V65" s="1208"/>
      <c r="W65" s="1208"/>
      <c r="X65" s="1208"/>
      <c r="Y65" s="1205" t="s">
        <v>672</v>
      </c>
      <c r="Z65" s="1205" t="s">
        <v>672</v>
      </c>
      <c r="AA65" s="1208"/>
      <c r="AB65" s="1205">
        <v>22.16122098022356</v>
      </c>
      <c r="AC65" s="1214">
        <v>8.238482850864623</v>
      </c>
      <c r="AD65" s="1035" t="s">
        <v>672</v>
      </c>
      <c r="AE65" s="1036">
        <v>15.15011464603038</v>
      </c>
      <c r="AF65" s="1036">
        <v>32.94032351676699</v>
      </c>
      <c r="AG65" s="1036">
        <v>48.09043816279736</v>
      </c>
      <c r="AH65" s="1038" t="s">
        <v>129</v>
      </c>
      <c r="AI65" s="1211"/>
    </row>
    <row r="66" spans="1:35" ht="9" customHeight="1">
      <c r="A66" s="1217" t="s">
        <v>78</v>
      </c>
      <c r="B66" s="1277"/>
      <c r="C66" s="1240" t="s">
        <v>79</v>
      </c>
      <c r="D66" s="294"/>
      <c r="E66" s="1208"/>
      <c r="F66" s="1208"/>
      <c r="G66" s="1210"/>
      <c r="H66" s="319"/>
      <c r="I66" s="1208"/>
      <c r="J66" s="1208"/>
      <c r="K66" s="1208"/>
      <c r="L66" s="1208"/>
      <c r="M66" s="1272"/>
      <c r="N66" s="1216"/>
      <c r="O66" s="1206"/>
      <c r="P66" s="1207"/>
      <c r="Q66" s="1208"/>
      <c r="R66" s="1208"/>
      <c r="S66" s="1206"/>
      <c r="T66" s="1208"/>
      <c r="U66" s="1206"/>
      <c r="V66" s="1208"/>
      <c r="W66" s="1208"/>
      <c r="X66" s="1208"/>
      <c r="Y66" s="1208"/>
      <c r="Z66" s="1208"/>
      <c r="AA66" s="1208"/>
      <c r="AB66" s="1208"/>
      <c r="AC66" s="1210"/>
      <c r="AD66" s="319"/>
      <c r="AE66" s="1276"/>
      <c r="AF66" s="1276"/>
      <c r="AG66" s="1276"/>
      <c r="AH66" s="295"/>
      <c r="AI66" s="1211"/>
    </row>
    <row r="67" spans="1:35" ht="9" customHeight="1">
      <c r="A67" s="1217" t="s">
        <v>80</v>
      </c>
      <c r="B67" s="1277"/>
      <c r="C67" s="1240" t="s">
        <v>81</v>
      </c>
      <c r="D67" s="226">
        <v>72</v>
      </c>
      <c r="E67" s="1205" t="s">
        <v>672</v>
      </c>
      <c r="F67" s="1208"/>
      <c r="G67" s="1214" t="s">
        <v>672</v>
      </c>
      <c r="H67" s="1035" t="s">
        <v>672</v>
      </c>
      <c r="I67" s="1205" t="s">
        <v>672</v>
      </c>
      <c r="J67" s="1205" t="s">
        <v>672</v>
      </c>
      <c r="K67" s="1205" t="s">
        <v>672</v>
      </c>
      <c r="L67" s="1205" t="s">
        <v>672</v>
      </c>
      <c r="M67" s="1272"/>
      <c r="N67" s="1275" t="s">
        <v>672</v>
      </c>
      <c r="O67" s="1206"/>
      <c r="P67" s="1215">
        <v>1.4814560045858411</v>
      </c>
      <c r="Q67" s="1205" t="s">
        <v>672</v>
      </c>
      <c r="R67" s="1208"/>
      <c r="S67" s="1209" t="s">
        <v>672</v>
      </c>
      <c r="T67" s="1205" t="s">
        <v>672</v>
      </c>
      <c r="U67" s="1209">
        <v>3.079774529473583</v>
      </c>
      <c r="V67" s="1208"/>
      <c r="W67" s="1208"/>
      <c r="X67" s="1208"/>
      <c r="Y67" s="1205">
        <v>0.5109869112448647</v>
      </c>
      <c r="Z67" s="1205" t="s">
        <v>672</v>
      </c>
      <c r="AA67" s="1208"/>
      <c r="AB67" s="1205">
        <v>6.223645743766122</v>
      </c>
      <c r="AC67" s="1214">
        <v>0.6834575331995796</v>
      </c>
      <c r="AD67" s="1035" t="s">
        <v>672</v>
      </c>
      <c r="AE67" s="1274">
        <v>3.590761440718448</v>
      </c>
      <c r="AF67" s="1274">
        <v>8.413141301232445</v>
      </c>
      <c r="AG67" s="1274">
        <v>12.003902741950892</v>
      </c>
      <c r="AH67" s="229">
        <v>72</v>
      </c>
      <c r="AI67" s="1211"/>
    </row>
    <row r="68" spans="1:35" ht="9" customHeight="1">
      <c r="A68" s="1125"/>
      <c r="B68" s="1278"/>
      <c r="C68" s="1240" t="s">
        <v>82</v>
      </c>
      <c r="D68" s="226">
        <v>73</v>
      </c>
      <c r="E68" s="1205" t="s">
        <v>672</v>
      </c>
      <c r="F68" s="1208"/>
      <c r="G68" s="1214" t="s">
        <v>672</v>
      </c>
      <c r="H68" s="1035" t="s">
        <v>672</v>
      </c>
      <c r="I68" s="1205" t="s">
        <v>672</v>
      </c>
      <c r="J68" s="1205" t="s">
        <v>672</v>
      </c>
      <c r="K68" s="1205" t="s">
        <v>672</v>
      </c>
      <c r="L68" s="1205" t="s">
        <v>672</v>
      </c>
      <c r="M68" s="1272"/>
      <c r="N68" s="1275" t="s">
        <v>672</v>
      </c>
      <c r="O68" s="1206"/>
      <c r="P68" s="1215">
        <v>0.5267841788478074</v>
      </c>
      <c r="Q68" s="1205" t="s">
        <v>672</v>
      </c>
      <c r="R68" s="1208"/>
      <c r="S68" s="1209" t="s">
        <v>672</v>
      </c>
      <c r="T68" s="1205" t="s">
        <v>672</v>
      </c>
      <c r="U68" s="1209">
        <v>1.1059998089232825</v>
      </c>
      <c r="V68" s="1208"/>
      <c r="W68" s="1208"/>
      <c r="X68" s="1208"/>
      <c r="Y68" s="1205" t="s">
        <v>672</v>
      </c>
      <c r="Z68" s="1205" t="s">
        <v>672</v>
      </c>
      <c r="AA68" s="1208"/>
      <c r="AB68" s="1205">
        <v>2.2665520206362855</v>
      </c>
      <c r="AC68" s="1214" t="s">
        <v>672</v>
      </c>
      <c r="AD68" s="1035" t="s">
        <v>672</v>
      </c>
      <c r="AE68" s="1274">
        <v>1.1059998089232825</v>
      </c>
      <c r="AF68" s="1274">
        <v>3.0800214961306964</v>
      </c>
      <c r="AG68" s="1274">
        <v>4.186021305053979</v>
      </c>
      <c r="AH68" s="229">
        <v>73</v>
      </c>
      <c r="AI68" s="1211"/>
    </row>
    <row r="69" spans="1:35" ht="9.75" customHeight="1">
      <c r="A69" s="1125"/>
      <c r="B69" s="1113"/>
      <c r="C69" s="515" t="s">
        <v>83</v>
      </c>
      <c r="D69" s="300" t="s">
        <v>318</v>
      </c>
      <c r="E69" s="1279"/>
      <c r="F69" s="1279"/>
      <c r="G69" s="1280"/>
      <c r="H69" s="1044"/>
      <c r="I69" s="1279"/>
      <c r="J69" s="1279"/>
      <c r="K69" s="1279"/>
      <c r="L69" s="1281"/>
      <c r="M69" s="1282"/>
      <c r="N69" s="1283"/>
      <c r="O69" s="1281"/>
      <c r="P69" s="1284"/>
      <c r="Q69" s="1279"/>
      <c r="R69" s="1279"/>
      <c r="S69" s="1281"/>
      <c r="T69" s="1279"/>
      <c r="U69" s="1281"/>
      <c r="V69" s="1279"/>
      <c r="W69" s="1279"/>
      <c r="X69" s="1279"/>
      <c r="Y69" s="1279"/>
      <c r="Z69" s="1283"/>
      <c r="AA69" s="1279"/>
      <c r="AB69" s="1279"/>
      <c r="AC69" s="1280"/>
      <c r="AD69" s="1044"/>
      <c r="AE69" s="1279"/>
      <c r="AF69" s="1279"/>
      <c r="AG69" s="1279"/>
      <c r="AH69" s="306" t="s">
        <v>318</v>
      </c>
      <c r="AI69" s="1211"/>
    </row>
    <row r="70" spans="1:35" ht="9.75" customHeight="1">
      <c r="A70" s="1125"/>
      <c r="B70" s="1113"/>
      <c r="C70" s="256" t="s">
        <v>84</v>
      </c>
      <c r="D70" s="226">
        <v>74</v>
      </c>
      <c r="E70" s="1205" t="s">
        <v>672</v>
      </c>
      <c r="F70" s="1208"/>
      <c r="G70" s="1214">
        <v>21.876178704499853</v>
      </c>
      <c r="H70" s="1035" t="s">
        <v>672</v>
      </c>
      <c r="I70" s="1205" t="s">
        <v>672</v>
      </c>
      <c r="J70" s="1205" t="s">
        <v>672</v>
      </c>
      <c r="K70" s="1205">
        <v>55.972251958536354</v>
      </c>
      <c r="L70" s="1209" t="s">
        <v>672</v>
      </c>
      <c r="M70" s="1272"/>
      <c r="N70" s="1275">
        <v>1.224115792490685</v>
      </c>
      <c r="O70" s="1206"/>
      <c r="P70" s="1215">
        <v>44.82953568357696</v>
      </c>
      <c r="Q70" s="1205">
        <v>22.40658259291105</v>
      </c>
      <c r="R70" s="1208"/>
      <c r="S70" s="1209">
        <v>3.414808445590904</v>
      </c>
      <c r="T70" s="1205" t="s">
        <v>672</v>
      </c>
      <c r="U70" s="1209">
        <v>411.13936419222307</v>
      </c>
      <c r="V70" s="1208"/>
      <c r="W70" s="1208"/>
      <c r="X70" s="1208"/>
      <c r="Y70" s="1205">
        <v>183.0469332186873</v>
      </c>
      <c r="Z70" s="1205" t="s">
        <v>672</v>
      </c>
      <c r="AA70" s="1208"/>
      <c r="AB70" s="1205">
        <v>384.77755803955284</v>
      </c>
      <c r="AC70" s="1214">
        <v>38.019797936371454</v>
      </c>
      <c r="AD70" s="318">
        <v>20.628895576573992</v>
      </c>
      <c r="AE70" s="1205">
        <v>594.2262033390655</v>
      </c>
      <c r="AF70" s="1205">
        <v>593.4154003057226</v>
      </c>
      <c r="AG70" s="1205">
        <v>1187.6416036447881</v>
      </c>
      <c r="AH70" s="229">
        <v>74</v>
      </c>
      <c r="AI70" s="1211"/>
    </row>
    <row r="71" spans="1:35" ht="9.75" customHeight="1">
      <c r="A71" s="1125"/>
      <c r="B71" s="1113"/>
      <c r="C71" s="520" t="s">
        <v>85</v>
      </c>
      <c r="D71" s="308"/>
      <c r="E71" s="1285"/>
      <c r="F71" s="1285"/>
      <c r="G71" s="1286"/>
      <c r="H71" s="1047"/>
      <c r="I71" s="1285"/>
      <c r="J71" s="1285"/>
      <c r="K71" s="1285"/>
      <c r="L71" s="1287"/>
      <c r="M71" s="1288"/>
      <c r="N71" s="1285"/>
      <c r="O71" s="1287"/>
      <c r="P71" s="1288"/>
      <c r="Q71" s="1285"/>
      <c r="R71" s="1285"/>
      <c r="S71" s="1287"/>
      <c r="T71" s="1285"/>
      <c r="U71" s="1287"/>
      <c r="V71" s="1285"/>
      <c r="W71" s="1285"/>
      <c r="X71" s="1285"/>
      <c r="Y71" s="1285"/>
      <c r="Z71" s="1289"/>
      <c r="AA71" s="1285"/>
      <c r="AB71" s="1285"/>
      <c r="AC71" s="1286"/>
      <c r="AD71" s="1047"/>
      <c r="AE71" s="1285"/>
      <c r="AF71" s="1285"/>
      <c r="AG71" s="1285"/>
      <c r="AH71" s="313"/>
      <c r="AI71" s="1211"/>
    </row>
    <row r="72" spans="1:35" ht="9" customHeight="1">
      <c r="A72" s="1125"/>
      <c r="B72" s="1113"/>
      <c r="C72" s="253" t="s">
        <v>202</v>
      </c>
      <c r="D72" s="226">
        <v>75</v>
      </c>
      <c r="E72" s="1208"/>
      <c r="F72" s="1208"/>
      <c r="G72" s="1210"/>
      <c r="H72" s="319"/>
      <c r="I72" s="1208"/>
      <c r="J72" s="1208"/>
      <c r="K72" s="1208"/>
      <c r="L72" s="1206"/>
      <c r="M72" s="1207"/>
      <c r="N72" s="1205">
        <v>33.86070507308684</v>
      </c>
      <c r="O72" s="1206"/>
      <c r="P72" s="1284"/>
      <c r="Q72" s="1208"/>
      <c r="R72" s="1208"/>
      <c r="S72" s="1206"/>
      <c r="T72" s="1208"/>
      <c r="U72" s="1290"/>
      <c r="V72" s="1208"/>
      <c r="W72" s="1208"/>
      <c r="X72" s="1208"/>
      <c r="Y72" s="1208"/>
      <c r="Z72" s="1216"/>
      <c r="AA72" s="1208"/>
      <c r="AB72" s="1205">
        <v>33.33250214961307</v>
      </c>
      <c r="AC72" s="1210"/>
      <c r="AD72" s="319"/>
      <c r="AE72" s="1205" t="s">
        <v>672</v>
      </c>
      <c r="AF72" s="1205">
        <v>67.19320722269991</v>
      </c>
      <c r="AG72" s="1205">
        <v>67.19320722269991</v>
      </c>
      <c r="AH72" s="229">
        <v>75</v>
      </c>
      <c r="AI72" s="1211"/>
    </row>
    <row r="73" spans="1:35" ht="9" customHeight="1">
      <c r="A73" s="1125"/>
      <c r="B73" s="1113"/>
      <c r="C73" s="253" t="s">
        <v>203</v>
      </c>
      <c r="D73" s="226">
        <v>76</v>
      </c>
      <c r="E73" s="1208"/>
      <c r="F73" s="1208"/>
      <c r="G73" s="1210"/>
      <c r="H73" s="319"/>
      <c r="I73" s="1208"/>
      <c r="J73" s="1208"/>
      <c r="K73" s="1208"/>
      <c r="L73" s="1206"/>
      <c r="M73" s="1215">
        <v>646.8841597401356</v>
      </c>
      <c r="N73" s="1205">
        <v>658.7446259673259</v>
      </c>
      <c r="O73" s="1206"/>
      <c r="P73" s="1207"/>
      <c r="Q73" s="1208"/>
      <c r="R73" s="1208"/>
      <c r="S73" s="1206"/>
      <c r="T73" s="1208"/>
      <c r="U73" s="1291">
        <v>1.1942294831374798</v>
      </c>
      <c r="V73" s="1208"/>
      <c r="W73" s="1208"/>
      <c r="X73" s="1208"/>
      <c r="Y73" s="1275">
        <v>5.204428202923474</v>
      </c>
      <c r="Z73" s="1208"/>
      <c r="AA73" s="1208"/>
      <c r="AB73" s="1208"/>
      <c r="AC73" s="1210"/>
      <c r="AD73" s="319"/>
      <c r="AE73" s="1205">
        <v>6.398657686060954</v>
      </c>
      <c r="AF73" s="1205">
        <v>1305.6287857074615</v>
      </c>
      <c r="AG73" s="1205">
        <v>1312.0274433935224</v>
      </c>
      <c r="AH73" s="229">
        <v>76</v>
      </c>
      <c r="AI73" s="1211"/>
    </row>
    <row r="74" spans="1:35" ht="9" customHeight="1">
      <c r="A74" s="1125"/>
      <c r="B74" s="1113"/>
      <c r="C74" s="253" t="s">
        <v>204</v>
      </c>
      <c r="D74" s="226">
        <v>77</v>
      </c>
      <c r="E74" s="1208"/>
      <c r="F74" s="1208"/>
      <c r="G74" s="1210"/>
      <c r="H74" s="319"/>
      <c r="I74" s="1208"/>
      <c r="J74" s="1208"/>
      <c r="K74" s="1208"/>
      <c r="L74" s="1206"/>
      <c r="M74" s="1207"/>
      <c r="N74" s="1208"/>
      <c r="O74" s="1209">
        <v>26.702971242954046</v>
      </c>
      <c r="P74" s="1207"/>
      <c r="Q74" s="1208"/>
      <c r="R74" s="1208"/>
      <c r="S74" s="1206"/>
      <c r="T74" s="1208"/>
      <c r="U74" s="1206"/>
      <c r="V74" s="1208"/>
      <c r="W74" s="1208"/>
      <c r="X74" s="1208"/>
      <c r="Y74" s="1208"/>
      <c r="Z74" s="1216"/>
      <c r="AA74" s="1208"/>
      <c r="AB74" s="1208"/>
      <c r="AC74" s="1210"/>
      <c r="AD74" s="319"/>
      <c r="AE74" s="1208"/>
      <c r="AF74" s="1205">
        <v>26.702971242954046</v>
      </c>
      <c r="AG74" s="1205">
        <v>26.702971242954046</v>
      </c>
      <c r="AH74" s="229">
        <v>77</v>
      </c>
      <c r="AI74" s="1211"/>
    </row>
    <row r="75" spans="1:35" ht="9" customHeight="1">
      <c r="A75" s="1125"/>
      <c r="B75" s="1113"/>
      <c r="C75" s="253" t="s">
        <v>205</v>
      </c>
      <c r="D75" s="226">
        <v>78</v>
      </c>
      <c r="E75" s="1208"/>
      <c r="F75" s="1208"/>
      <c r="G75" s="1210"/>
      <c r="H75" s="319"/>
      <c r="I75" s="1208"/>
      <c r="J75" s="1208"/>
      <c r="K75" s="1208"/>
      <c r="L75" s="1206"/>
      <c r="M75" s="1288"/>
      <c r="N75" s="1205" t="s">
        <v>672</v>
      </c>
      <c r="O75" s="1287"/>
      <c r="P75" s="1207"/>
      <c r="Q75" s="1208"/>
      <c r="R75" s="1208"/>
      <c r="S75" s="1206"/>
      <c r="T75" s="1208"/>
      <c r="U75" s="1206"/>
      <c r="V75" s="1208"/>
      <c r="W75" s="1208"/>
      <c r="X75" s="1208"/>
      <c r="Y75" s="1208"/>
      <c r="Z75" s="1216"/>
      <c r="AA75" s="1208"/>
      <c r="AB75" s="1208"/>
      <c r="AC75" s="1210"/>
      <c r="AD75" s="319"/>
      <c r="AE75" s="1208"/>
      <c r="AF75" s="1205" t="s">
        <v>672</v>
      </c>
      <c r="AG75" s="1205" t="s">
        <v>672</v>
      </c>
      <c r="AH75" s="229">
        <v>78</v>
      </c>
      <c r="AI75" s="1211"/>
    </row>
    <row r="76" spans="1:35" ht="9.75" customHeight="1">
      <c r="A76" s="1125"/>
      <c r="B76" s="1113"/>
      <c r="C76" s="1242" t="s">
        <v>90</v>
      </c>
      <c r="D76" s="234">
        <v>79</v>
      </c>
      <c r="E76" s="1243"/>
      <c r="F76" s="1243"/>
      <c r="G76" s="1246"/>
      <c r="H76" s="1024"/>
      <c r="I76" s="1243"/>
      <c r="J76" s="1243"/>
      <c r="K76" s="1243"/>
      <c r="L76" s="1244"/>
      <c r="M76" s="1224">
        <v>646.8841597401356</v>
      </c>
      <c r="N76" s="1221">
        <v>692.6053310404127</v>
      </c>
      <c r="O76" s="1223">
        <v>26.702971242954046</v>
      </c>
      <c r="P76" s="1247"/>
      <c r="Q76" s="1243"/>
      <c r="R76" s="1243"/>
      <c r="S76" s="1244"/>
      <c r="T76" s="1243"/>
      <c r="U76" s="1292">
        <v>1.1942294831374798</v>
      </c>
      <c r="V76" s="1243"/>
      <c r="W76" s="1243"/>
      <c r="X76" s="1243"/>
      <c r="Y76" s="1293">
        <v>5.204428202923474</v>
      </c>
      <c r="Z76" s="1243"/>
      <c r="AA76" s="1243"/>
      <c r="AB76" s="1221">
        <v>33.33250214961307</v>
      </c>
      <c r="AC76" s="1246"/>
      <c r="AD76" s="1024"/>
      <c r="AE76" s="1221">
        <v>6.398657686060954</v>
      </c>
      <c r="AF76" s="1221">
        <v>1399.5249641731152</v>
      </c>
      <c r="AG76" s="1221">
        <v>1405.9236218591761</v>
      </c>
      <c r="AH76" s="239">
        <v>79</v>
      </c>
      <c r="AI76" s="1211"/>
    </row>
    <row r="77" spans="1:35" ht="9" customHeight="1">
      <c r="A77" s="1125"/>
      <c r="B77" s="1113"/>
      <c r="C77" s="1294" t="s">
        <v>91</v>
      </c>
      <c r="D77" s="215">
        <v>80</v>
      </c>
      <c r="E77" s="1257" t="s">
        <v>44</v>
      </c>
      <c r="F77" s="1257" t="s">
        <v>44</v>
      </c>
      <c r="G77" s="1256" t="s">
        <v>44</v>
      </c>
      <c r="H77" s="1048"/>
      <c r="I77" s="1257" t="s">
        <v>44</v>
      </c>
      <c r="J77" s="1257" t="s">
        <v>44</v>
      </c>
      <c r="K77" s="1257" t="s">
        <v>672</v>
      </c>
      <c r="L77" s="1258"/>
      <c r="M77" s="1295" t="s">
        <v>44</v>
      </c>
      <c r="N77" s="1296" t="s">
        <v>44</v>
      </c>
      <c r="O77" s="1258"/>
      <c r="P77" s="1295" t="s">
        <v>44</v>
      </c>
      <c r="Q77" s="1257" t="s">
        <v>672</v>
      </c>
      <c r="R77" s="1297"/>
      <c r="S77" s="1260">
        <v>35.093619948409284</v>
      </c>
      <c r="T77" s="1257" t="s">
        <v>672</v>
      </c>
      <c r="U77" s="1260">
        <v>733.1699717206458</v>
      </c>
      <c r="V77" s="1297"/>
      <c r="W77" s="1297"/>
      <c r="X77" s="1297"/>
      <c r="Y77" s="1257" t="s">
        <v>44</v>
      </c>
      <c r="Z77" s="1298"/>
      <c r="AA77" s="1257" t="s">
        <v>44</v>
      </c>
      <c r="AB77" s="1257">
        <v>247.4560619088564</v>
      </c>
      <c r="AC77" s="1256">
        <v>158.36491831470335</v>
      </c>
      <c r="AD77" s="1029"/>
      <c r="AE77" s="1299">
        <v>733.1699717206458</v>
      </c>
      <c r="AF77" s="1299">
        <v>440.9416873746059</v>
      </c>
      <c r="AG77" s="1299">
        <v>1174.1116590952518</v>
      </c>
      <c r="AH77" s="223">
        <v>80</v>
      </c>
      <c r="AI77" s="1211"/>
    </row>
    <row r="78" spans="1:35" ht="9" customHeight="1">
      <c r="A78" s="1300"/>
      <c r="C78" s="1301" t="s">
        <v>92</v>
      </c>
      <c r="D78" s="327">
        <v>81</v>
      </c>
      <c r="E78" s="1205" t="s">
        <v>44</v>
      </c>
      <c r="F78" s="1205" t="s">
        <v>44</v>
      </c>
      <c r="G78" s="1214" t="s">
        <v>44</v>
      </c>
      <c r="H78" s="1049"/>
      <c r="I78" s="1205" t="s">
        <v>44</v>
      </c>
      <c r="J78" s="1205" t="s">
        <v>44</v>
      </c>
      <c r="K78" s="1205" t="s">
        <v>672</v>
      </c>
      <c r="L78" s="1209" t="s">
        <v>672</v>
      </c>
      <c r="M78" s="1215" t="s">
        <v>44</v>
      </c>
      <c r="N78" s="1302" t="s">
        <v>44</v>
      </c>
      <c r="O78" s="1303"/>
      <c r="P78" s="1215" t="s">
        <v>44</v>
      </c>
      <c r="Q78" s="1205" t="s">
        <v>672</v>
      </c>
      <c r="R78" s="1304"/>
      <c r="S78" s="1209">
        <v>35.07712334002102</v>
      </c>
      <c r="T78" s="1205" t="s">
        <v>672</v>
      </c>
      <c r="U78" s="1209">
        <v>163.86246699149706</v>
      </c>
      <c r="V78" s="1304"/>
      <c r="W78" s="1304"/>
      <c r="X78" s="1304"/>
      <c r="Y78" s="1205" t="s">
        <v>44</v>
      </c>
      <c r="Z78" s="1305"/>
      <c r="AA78" s="1205" t="s">
        <v>44</v>
      </c>
      <c r="AB78" s="1205">
        <v>413.97076526225277</v>
      </c>
      <c r="AC78" s="1214">
        <v>109.35741855354927</v>
      </c>
      <c r="AD78" s="319"/>
      <c r="AE78" s="1306">
        <v>163.86246699149706</v>
      </c>
      <c r="AF78" s="1306">
        <v>558.405307155823</v>
      </c>
      <c r="AG78" s="1306">
        <v>722.2677741473201</v>
      </c>
      <c r="AH78" s="331">
        <v>81</v>
      </c>
      <c r="AI78" s="1211"/>
    </row>
    <row r="79" spans="1:35" ht="9.75" customHeight="1" thickBot="1">
      <c r="A79" s="1125"/>
      <c r="B79" s="1307"/>
      <c r="C79" s="1308" t="s">
        <v>93</v>
      </c>
      <c r="D79" s="316">
        <v>82</v>
      </c>
      <c r="E79" s="1221" t="s">
        <v>672</v>
      </c>
      <c r="F79" s="1221" t="s">
        <v>672</v>
      </c>
      <c r="G79" s="1222" t="s">
        <v>672</v>
      </c>
      <c r="H79" s="1050"/>
      <c r="I79" s="1221" t="s">
        <v>672</v>
      </c>
      <c r="J79" s="1221">
        <v>26.756151595490586</v>
      </c>
      <c r="K79" s="1221" t="s">
        <v>672</v>
      </c>
      <c r="L79" s="1223" t="s">
        <v>672</v>
      </c>
      <c r="M79" s="1224">
        <v>6.240040126110633</v>
      </c>
      <c r="N79" s="1221">
        <v>77.78419604471195</v>
      </c>
      <c r="O79" s="1244"/>
      <c r="P79" s="1309">
        <v>510.67957136715387</v>
      </c>
      <c r="Q79" s="1221" t="s">
        <v>672</v>
      </c>
      <c r="R79" s="1243"/>
      <c r="S79" s="1223">
        <v>70.1707432884303</v>
      </c>
      <c r="T79" s="1221" t="s">
        <v>672</v>
      </c>
      <c r="U79" s="1223">
        <v>897.0324387121428</v>
      </c>
      <c r="V79" s="1243"/>
      <c r="W79" s="1243"/>
      <c r="X79" s="1243"/>
      <c r="Y79" s="1221">
        <v>59.71147415687398</v>
      </c>
      <c r="Z79" s="1248"/>
      <c r="AA79" s="1221" t="s">
        <v>672</v>
      </c>
      <c r="AB79" s="1221">
        <v>661.4268271711092</v>
      </c>
      <c r="AC79" s="1222">
        <v>267.7223368682526</v>
      </c>
      <c r="AD79" s="1052"/>
      <c r="AE79" s="1310">
        <v>957.3443738738415</v>
      </c>
      <c r="AF79" s="1310">
        <v>1620.955453663896</v>
      </c>
      <c r="AG79" s="1310">
        <v>2578.2998275377377</v>
      </c>
      <c r="AH79" s="1053">
        <v>82</v>
      </c>
      <c r="AI79" s="1211"/>
    </row>
    <row r="80" spans="1:34" ht="12.75">
      <c r="A80" s="1311"/>
      <c r="B80" s="1123"/>
      <c r="C80" s="1312" t="s">
        <v>94</v>
      </c>
      <c r="D80" s="1123"/>
      <c r="E80" s="1313"/>
      <c r="F80" s="1314" t="s">
        <v>95</v>
      </c>
      <c r="G80" s="1123"/>
      <c r="H80" s="136"/>
      <c r="I80" s="1315" t="s">
        <v>96</v>
      </c>
      <c r="J80" s="1316" t="s">
        <v>97</v>
      </c>
      <c r="K80" s="1317"/>
      <c r="L80" s="1116"/>
      <c r="M80" s="342"/>
      <c r="N80" s="1318"/>
      <c r="O80" s="1319"/>
      <c r="P80" s="374" t="s">
        <v>206</v>
      </c>
      <c r="Q80" s="1318"/>
      <c r="R80" s="1318"/>
      <c r="S80" s="1318"/>
      <c r="T80" s="1318"/>
      <c r="U80" s="1318"/>
      <c r="V80" s="1123"/>
      <c r="W80" s="1318"/>
      <c r="X80" s="1318"/>
      <c r="Y80" s="1318"/>
      <c r="Z80" s="1318"/>
      <c r="AA80" s="1320"/>
      <c r="AB80" s="1318"/>
      <c r="AC80" s="1123"/>
      <c r="AD80" s="298"/>
      <c r="AE80" s="1321" t="s">
        <v>98</v>
      </c>
      <c r="AF80" s="1322">
        <v>38614</v>
      </c>
      <c r="AG80" s="1323"/>
      <c r="AH80" s="1324"/>
    </row>
    <row r="81" spans="1:34" ht="13.5" thickBot="1">
      <c r="A81" s="1325"/>
      <c r="B81" s="1326"/>
      <c r="C81" s="1327"/>
      <c r="D81" s="1326"/>
      <c r="E81" s="353"/>
      <c r="F81" s="1328"/>
      <c r="G81" s="353"/>
      <c r="H81" s="353"/>
      <c r="I81" s="1329" t="s">
        <v>44</v>
      </c>
      <c r="J81" s="1330" t="s">
        <v>99</v>
      </c>
      <c r="K81" s="1326"/>
      <c r="L81" s="1331"/>
      <c r="M81" s="353"/>
      <c r="N81" s="1332"/>
      <c r="O81" s="1333"/>
      <c r="P81" s="360"/>
      <c r="Q81" s="1332"/>
      <c r="R81" s="1332"/>
      <c r="S81" s="1332"/>
      <c r="T81" s="1332"/>
      <c r="U81" s="1332"/>
      <c r="V81" s="1326"/>
      <c r="W81" s="1334"/>
      <c r="X81" s="1332"/>
      <c r="Y81" s="1335"/>
      <c r="Z81" s="1332"/>
      <c r="AA81" s="1326"/>
      <c r="AB81" s="1332"/>
      <c r="AC81" s="1331"/>
      <c r="AD81" s="357"/>
      <c r="AE81" s="1331"/>
      <c r="AF81" s="1331"/>
      <c r="AG81" s="1336"/>
      <c r="AH81" s="1337"/>
    </row>
  </sheetData>
  <printOptions/>
  <pageMargins left="0.31496062992125984" right="0.1968503937007874" top="0.5905511811023623" bottom="0.1968503937007874" header="0.1968503937007874"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E59"/>
  <sheetViews>
    <sheetView workbookViewId="0" topLeftCell="A1">
      <selection activeCell="AC66" sqref="AC66"/>
    </sheetView>
  </sheetViews>
  <sheetFormatPr defaultColWidth="11.421875" defaultRowHeight="12.75"/>
  <cols>
    <col min="1" max="1" width="32.421875" style="0" customWidth="1"/>
    <col min="2" max="2" width="12.421875" style="0" customWidth="1"/>
    <col min="3" max="3" width="15.8515625" style="820" customWidth="1"/>
    <col min="4" max="4" width="14.140625" style="820" customWidth="1"/>
    <col min="5" max="5" width="10.7109375" style="763" hidden="1" customWidth="1"/>
  </cols>
  <sheetData>
    <row r="1" spans="1:5" s="47" customFormat="1" ht="12">
      <c r="A1" s="759" t="s">
        <v>134</v>
      </c>
      <c r="B1" s="46"/>
      <c r="C1" s="46"/>
      <c r="D1" s="46"/>
      <c r="E1" s="760"/>
    </row>
    <row r="2" spans="2:4" ht="15">
      <c r="B2" s="761"/>
      <c r="C2" s="761"/>
      <c r="D2" s="762"/>
    </row>
    <row r="3" spans="1:4" ht="15">
      <c r="A3" s="764"/>
      <c r="C3" s="765"/>
      <c r="D3" s="50"/>
    </row>
    <row r="4" spans="1:4" ht="15">
      <c r="A4" s="764"/>
      <c r="B4" s="50"/>
      <c r="C4" s="50"/>
      <c r="D4" s="50"/>
    </row>
    <row r="5" spans="1:5" s="767" customFormat="1" ht="12.75">
      <c r="A5" s="1432" t="s">
        <v>135</v>
      </c>
      <c r="B5" s="1432"/>
      <c r="C5" s="1432"/>
      <c r="D5" s="1432"/>
      <c r="E5" s="766"/>
    </row>
    <row r="6" spans="1:5" s="767" customFormat="1" ht="12.75">
      <c r="A6" s="1432" t="s">
        <v>130</v>
      </c>
      <c r="B6" s="1432"/>
      <c r="C6" s="1432"/>
      <c r="D6" s="1432"/>
      <c r="E6" s="766"/>
    </row>
    <row r="7" spans="1:5" s="770" customFormat="1" ht="12.75">
      <c r="A7" s="768"/>
      <c r="B7" s="765"/>
      <c r="C7" s="765"/>
      <c r="D7"/>
      <c r="E7" s="769"/>
    </row>
    <row r="8" spans="1:5" s="761" customFormat="1" ht="13.5" customHeight="1" thickBot="1">
      <c r="A8" s="771"/>
      <c r="B8" s="771"/>
      <c r="C8" s="771"/>
      <c r="D8" s="771"/>
      <c r="E8" s="772"/>
    </row>
    <row r="9" spans="1:4" s="47" customFormat="1" ht="11.25">
      <c r="A9" s="1433"/>
      <c r="B9" s="773"/>
      <c r="C9" s="774"/>
      <c r="D9" s="775"/>
    </row>
    <row r="10" spans="1:4" s="47" customFormat="1" ht="12.75" customHeight="1">
      <c r="A10" s="1434"/>
      <c r="B10" s="777" t="s">
        <v>136</v>
      </c>
      <c r="C10" s="62" t="s">
        <v>137</v>
      </c>
      <c r="D10" s="778" t="s">
        <v>138</v>
      </c>
    </row>
    <row r="11" spans="1:4" s="47" customFormat="1" ht="12.75" customHeight="1">
      <c r="A11" s="1434"/>
      <c r="B11" s="777" t="s">
        <v>139</v>
      </c>
      <c r="C11" s="62" t="s">
        <v>140</v>
      </c>
      <c r="D11" s="778" t="s">
        <v>141</v>
      </c>
    </row>
    <row r="12" spans="1:4" s="47" customFormat="1" ht="13.5" customHeight="1" thickBot="1">
      <c r="A12" s="1435"/>
      <c r="B12" s="779"/>
      <c r="C12" s="780"/>
      <c r="D12" s="781"/>
    </row>
    <row r="13" spans="1:4" s="47" customFormat="1" ht="12.75" customHeight="1">
      <c r="A13" s="776" t="s">
        <v>142</v>
      </c>
      <c r="B13" s="777" t="s">
        <v>143</v>
      </c>
      <c r="C13" s="782">
        <v>30092</v>
      </c>
      <c r="D13" s="783">
        <f>C13/29307.6</f>
        <v>1.0267643887592297</v>
      </c>
    </row>
    <row r="14" spans="1:4" s="47" customFormat="1" ht="11.25">
      <c r="A14" s="776" t="s">
        <v>144</v>
      </c>
      <c r="B14" s="777" t="s">
        <v>143</v>
      </c>
      <c r="C14" s="782">
        <v>31401</v>
      </c>
      <c r="D14" s="783">
        <f>C14/29307.6</f>
        <v>1.0714285714285714</v>
      </c>
    </row>
    <row r="15" spans="1:4" s="47" customFormat="1" ht="11.25">
      <c r="A15" s="776" t="s">
        <v>145</v>
      </c>
      <c r="B15" s="777" t="s">
        <v>143</v>
      </c>
      <c r="C15" s="782">
        <v>28650</v>
      </c>
      <c r="D15" s="784">
        <f>C15/29307.6</f>
        <v>0.9775621340539655</v>
      </c>
    </row>
    <row r="16" spans="1:4" s="47" customFormat="1" ht="11.25">
      <c r="A16" s="785" t="s">
        <v>146</v>
      </c>
      <c r="B16" s="52" t="s">
        <v>143</v>
      </c>
      <c r="C16" s="786">
        <v>9152</v>
      </c>
      <c r="D16" s="783">
        <f aca="true" t="shared" si="0" ref="D16:D36">C16/29307.6</f>
        <v>0.3122739494192633</v>
      </c>
    </row>
    <row r="17" spans="1:4" s="47" customFormat="1" ht="11.25">
      <c r="A17" s="776" t="s">
        <v>147</v>
      </c>
      <c r="B17" s="62" t="s">
        <v>143</v>
      </c>
      <c r="C17" s="782">
        <v>19595</v>
      </c>
      <c r="D17" s="783">
        <f t="shared" si="0"/>
        <v>0.6685979063451118</v>
      </c>
    </row>
    <row r="18" spans="1:4" s="47" customFormat="1" ht="11.25">
      <c r="A18" s="776" t="s">
        <v>148</v>
      </c>
      <c r="B18" s="62" t="s">
        <v>143</v>
      </c>
      <c r="C18" s="782">
        <v>22237</v>
      </c>
      <c r="D18" s="783">
        <f t="shared" si="0"/>
        <v>0.7587451719008039</v>
      </c>
    </row>
    <row r="19" spans="1:4" s="47" customFormat="1" ht="11.25">
      <c r="A19" s="787" t="s">
        <v>149</v>
      </c>
      <c r="B19" s="55" t="s">
        <v>143</v>
      </c>
      <c r="C19" s="788">
        <v>12821</v>
      </c>
      <c r="D19" s="784">
        <f t="shared" si="0"/>
        <v>0.4374633200944465</v>
      </c>
    </row>
    <row r="20" spans="1:4" s="47" customFormat="1" ht="11.25">
      <c r="A20" s="776" t="s">
        <v>150</v>
      </c>
      <c r="B20" s="777" t="s">
        <v>143</v>
      </c>
      <c r="C20" s="782">
        <v>43543</v>
      </c>
      <c r="D20" s="783">
        <f t="shared" si="0"/>
        <v>1.4857238395501509</v>
      </c>
    </row>
    <row r="21" spans="1:4" s="47" customFormat="1" ht="11.25">
      <c r="A21" s="776" t="s">
        <v>151</v>
      </c>
      <c r="B21" s="777" t="s">
        <v>143</v>
      </c>
      <c r="C21" s="782">
        <v>42960</v>
      </c>
      <c r="D21" s="783">
        <f t="shared" si="0"/>
        <v>1.465831388445318</v>
      </c>
    </row>
    <row r="22" spans="1:4" s="47" customFormat="1" ht="11.25">
      <c r="A22" s="776" t="s">
        <v>152</v>
      </c>
      <c r="B22" s="777" t="s">
        <v>143</v>
      </c>
      <c r="C22" s="782">
        <v>43000</v>
      </c>
      <c r="D22" s="783">
        <f t="shared" si="0"/>
        <v>1.4671962221403323</v>
      </c>
    </row>
    <row r="23" spans="1:4" s="47" customFormat="1" ht="11.25">
      <c r="A23" s="776" t="s">
        <v>153</v>
      </c>
      <c r="B23" s="777" t="s">
        <v>143</v>
      </c>
      <c r="C23" s="782">
        <v>42801</v>
      </c>
      <c r="D23" s="783">
        <f t="shared" si="0"/>
        <v>1.4604061745076362</v>
      </c>
    </row>
    <row r="24" spans="1:4" s="47" customFormat="1" ht="11.25">
      <c r="A24" s="776" t="s">
        <v>154</v>
      </c>
      <c r="B24" s="777" t="s">
        <v>143</v>
      </c>
      <c r="C24" s="782">
        <v>40443</v>
      </c>
      <c r="D24" s="783">
        <f t="shared" si="0"/>
        <v>1.3799492281865455</v>
      </c>
    </row>
    <row r="25" spans="1:4" s="47" customFormat="1" ht="11.25">
      <c r="A25" s="776" t="s">
        <v>155</v>
      </c>
      <c r="B25" s="777" t="s">
        <v>143</v>
      </c>
      <c r="C25" s="782">
        <v>40162</v>
      </c>
      <c r="D25" s="783">
        <f t="shared" si="0"/>
        <v>1.3703612714790703</v>
      </c>
    </row>
    <row r="26" spans="1:4" s="47" customFormat="1" ht="11.25">
      <c r="A26" s="787" t="s">
        <v>156</v>
      </c>
      <c r="B26" s="789" t="s">
        <v>143</v>
      </c>
      <c r="C26" s="788">
        <v>46680</v>
      </c>
      <c r="D26" s="784">
        <f t="shared" si="0"/>
        <v>1.5927609220816443</v>
      </c>
    </row>
    <row r="27" spans="1:4" s="47" customFormat="1" ht="11.25">
      <c r="A27" s="776" t="s">
        <v>157</v>
      </c>
      <c r="B27" s="777" t="s">
        <v>158</v>
      </c>
      <c r="C27" s="782">
        <v>15994</v>
      </c>
      <c r="D27" s="783">
        <f t="shared" si="0"/>
        <v>0.5457287529514528</v>
      </c>
    </row>
    <row r="28" spans="1:4" s="47" customFormat="1" ht="12.75" customHeight="1">
      <c r="A28" s="776" t="s">
        <v>159</v>
      </c>
      <c r="B28" s="777" t="s">
        <v>158</v>
      </c>
      <c r="C28" s="782">
        <v>31736</v>
      </c>
      <c r="D28" s="783">
        <f t="shared" si="0"/>
        <v>1.082859053624316</v>
      </c>
    </row>
    <row r="29" spans="1:4" s="47" customFormat="1" ht="11.25">
      <c r="A29" s="776" t="s">
        <v>160</v>
      </c>
      <c r="B29" s="789" t="s">
        <v>158</v>
      </c>
      <c r="C29" s="788">
        <v>35888</v>
      </c>
      <c r="D29" s="784">
        <f t="shared" si="0"/>
        <v>1.2245287911667964</v>
      </c>
    </row>
    <row r="30" spans="1:4" s="47" customFormat="1" ht="11.25">
      <c r="A30" s="785" t="s">
        <v>161</v>
      </c>
      <c r="B30" s="790" t="s">
        <v>143</v>
      </c>
      <c r="C30" s="791">
        <v>14654</v>
      </c>
      <c r="D30" s="783">
        <f t="shared" si="0"/>
        <v>0.5000068241684751</v>
      </c>
    </row>
    <row r="31" spans="1:4" s="47" customFormat="1" ht="11.25">
      <c r="A31" s="776" t="s">
        <v>162</v>
      </c>
      <c r="B31" s="777" t="s">
        <v>143</v>
      </c>
      <c r="C31" s="782">
        <v>37200</v>
      </c>
      <c r="D31" s="783">
        <f t="shared" si="0"/>
        <v>1.2692953363632642</v>
      </c>
    </row>
    <row r="32" spans="1:4" s="47" customFormat="1" ht="11.25">
      <c r="A32" s="776" t="s">
        <v>539</v>
      </c>
      <c r="B32" s="777" t="s">
        <v>163</v>
      </c>
      <c r="C32" s="782">
        <v>3600</v>
      </c>
      <c r="D32" s="783">
        <f t="shared" si="0"/>
        <v>0.12283503255128363</v>
      </c>
    </row>
    <row r="33" spans="1:4" s="47" customFormat="1" ht="11.25">
      <c r="A33" s="776" t="s">
        <v>164</v>
      </c>
      <c r="B33" s="777" t="s">
        <v>163</v>
      </c>
      <c r="C33" s="782">
        <v>3600</v>
      </c>
      <c r="D33" s="783">
        <f t="shared" si="0"/>
        <v>0.12283503255128363</v>
      </c>
    </row>
    <row r="34" spans="1:4" s="47" customFormat="1" ht="11.25">
      <c r="A34" s="787" t="s">
        <v>165</v>
      </c>
      <c r="B34" s="789" t="s">
        <v>163</v>
      </c>
      <c r="C34" s="788">
        <v>3600</v>
      </c>
      <c r="D34" s="784">
        <f t="shared" si="0"/>
        <v>0.12283503255128363</v>
      </c>
    </row>
    <row r="35" spans="1:4" s="47" customFormat="1" ht="11.25">
      <c r="A35" s="776" t="s">
        <v>166</v>
      </c>
      <c r="B35" s="777" t="s">
        <v>163</v>
      </c>
      <c r="C35" s="782">
        <v>3600</v>
      </c>
      <c r="D35" s="783">
        <f t="shared" si="0"/>
        <v>0.12283503255128363</v>
      </c>
    </row>
    <row r="36" spans="1:4" s="47" customFormat="1" ht="11.25">
      <c r="A36" s="776" t="s">
        <v>325</v>
      </c>
      <c r="B36" s="777" t="s">
        <v>163</v>
      </c>
      <c r="C36" s="782">
        <v>3600</v>
      </c>
      <c r="D36" s="783">
        <f t="shared" si="0"/>
        <v>0.12283503255128363</v>
      </c>
    </row>
    <row r="37" spans="1:4" s="47" customFormat="1" ht="11.25">
      <c r="A37" s="60"/>
      <c r="B37" s="118"/>
      <c r="C37" s="792"/>
      <c r="D37" s="793"/>
    </row>
    <row r="38" spans="1:4" s="47" customFormat="1" ht="11.25">
      <c r="A38" s="60"/>
      <c r="B38" s="118"/>
      <c r="C38" s="792"/>
      <c r="D38" s="793"/>
    </row>
    <row r="39" spans="1:5" s="47" customFormat="1" ht="15" customHeight="1">
      <c r="A39" s="60" t="s">
        <v>167</v>
      </c>
      <c r="B39" s="60"/>
      <c r="C39" s="794"/>
      <c r="D39" s="794"/>
      <c r="E39" s="795"/>
    </row>
    <row r="40" spans="1:5" s="47" customFormat="1" ht="13.5" customHeight="1">
      <c r="A40" s="47" t="s">
        <v>168</v>
      </c>
      <c r="C40" s="112"/>
      <c r="D40" s="112"/>
      <c r="E40" s="760"/>
    </row>
    <row r="41" spans="1:5" s="47" customFormat="1" ht="13.5" customHeight="1">
      <c r="A41" s="47" t="s">
        <v>169</v>
      </c>
      <c r="C41" s="112"/>
      <c r="D41" s="112"/>
      <c r="E41" s="760"/>
    </row>
    <row r="42" spans="1:5" s="47" customFormat="1" ht="13.5" customHeight="1">
      <c r="A42" s="47" t="s">
        <v>170</v>
      </c>
      <c r="C42" s="112"/>
      <c r="D42" s="112"/>
      <c r="E42" s="760"/>
    </row>
    <row r="43" spans="3:5" s="47" customFormat="1" ht="13.5" customHeight="1">
      <c r="C43" s="112"/>
      <c r="D43" s="112"/>
      <c r="E43" s="760"/>
    </row>
    <row r="44" spans="3:5" s="47" customFormat="1" ht="13.5" customHeight="1">
      <c r="C44" s="112"/>
      <c r="D44" s="112"/>
      <c r="E44" s="760"/>
    </row>
    <row r="45" spans="3:5" s="47" customFormat="1" ht="13.5" customHeight="1">
      <c r="C45" s="112"/>
      <c r="D45" s="112"/>
      <c r="E45" s="760"/>
    </row>
    <row r="46" spans="1:5" s="47" customFormat="1" ht="13.5" customHeight="1">
      <c r="A46" s="49" t="s">
        <v>171</v>
      </c>
      <c r="B46" s="796"/>
      <c r="C46" s="796"/>
      <c r="D46" s="46"/>
      <c r="E46" s="760"/>
    </row>
    <row r="47" spans="1:5" s="47" customFormat="1" ht="13.5" customHeight="1">
      <c r="A47" s="797"/>
      <c r="B47" s="796"/>
      <c r="C47" s="796"/>
      <c r="D47" s="46"/>
      <c r="E47" s="760"/>
    </row>
    <row r="48" spans="1:5" s="47" customFormat="1" ht="13.5" customHeight="1" thickBot="1">
      <c r="A48" s="798"/>
      <c r="B48" s="798"/>
      <c r="C48" s="799"/>
      <c r="D48" s="112"/>
      <c r="E48" s="760"/>
    </row>
    <row r="49" spans="1:5" s="47" customFormat="1" ht="13.5" customHeight="1">
      <c r="A49" s="800"/>
      <c r="B49" s="801"/>
      <c r="C49" s="802"/>
      <c r="D49" s="803"/>
      <c r="E49" s="760"/>
    </row>
    <row r="50" spans="1:5" s="47" customFormat="1" ht="13.5" customHeight="1">
      <c r="A50" s="62" t="s">
        <v>172</v>
      </c>
      <c r="B50" s="59" t="s">
        <v>173</v>
      </c>
      <c r="C50" s="804" t="s">
        <v>163</v>
      </c>
      <c r="D50" s="805" t="s">
        <v>174</v>
      </c>
      <c r="E50" s="760"/>
    </row>
    <row r="51" spans="1:5" s="47" customFormat="1" ht="15" customHeight="1" thickBot="1">
      <c r="A51" s="780"/>
      <c r="B51" s="806"/>
      <c r="C51" s="807"/>
      <c r="D51" s="808"/>
      <c r="E51" s="795"/>
    </row>
    <row r="52" spans="1:5" s="47" customFormat="1" ht="12.75" customHeight="1">
      <c r="A52" s="776" t="s">
        <v>175</v>
      </c>
      <c r="B52" s="809">
        <v>1</v>
      </c>
      <c r="C52" s="810">
        <v>0.000278</v>
      </c>
      <c r="D52" s="805">
        <v>0.2388</v>
      </c>
      <c r="E52" s="795"/>
    </row>
    <row r="53" spans="1:5" s="47" customFormat="1" ht="12.75" customHeight="1">
      <c r="A53" s="776" t="s">
        <v>176</v>
      </c>
      <c r="B53" s="48">
        <v>4.1868</v>
      </c>
      <c r="C53" s="810">
        <v>0.001163</v>
      </c>
      <c r="D53" s="805">
        <v>1</v>
      </c>
      <c r="E53" s="795"/>
    </row>
    <row r="54" spans="1:5" s="47" customFormat="1" ht="12.75" customHeight="1">
      <c r="A54" s="776" t="s">
        <v>177</v>
      </c>
      <c r="B54" s="811">
        <v>3600</v>
      </c>
      <c r="C54" s="812">
        <v>1</v>
      </c>
      <c r="D54" s="805">
        <v>860</v>
      </c>
      <c r="E54" s="795"/>
    </row>
    <row r="55" spans="1:5" s="47" customFormat="1" ht="12.75" customHeight="1">
      <c r="A55" s="776" t="s">
        <v>178</v>
      </c>
      <c r="B55" s="813">
        <v>29307.6</v>
      </c>
      <c r="C55" s="804">
        <v>8.14</v>
      </c>
      <c r="D55" s="814">
        <v>7000</v>
      </c>
      <c r="E55" s="795"/>
    </row>
    <row r="56" spans="1:5" s="47" customFormat="1" ht="12.75" customHeight="1">
      <c r="A56" s="776" t="s">
        <v>179</v>
      </c>
      <c r="B56" s="815">
        <v>41868</v>
      </c>
      <c r="C56" s="804">
        <v>11.63</v>
      </c>
      <c r="D56" s="814">
        <v>10000</v>
      </c>
      <c r="E56" s="795"/>
    </row>
    <row r="57" spans="2:5" s="47" customFormat="1" ht="11.25">
      <c r="B57" s="816"/>
      <c r="C57" s="112"/>
      <c r="D57" s="112"/>
      <c r="E57" s="760"/>
    </row>
    <row r="58" spans="1:4" ht="12.75">
      <c r="A58" s="817"/>
      <c r="B58" s="817"/>
      <c r="C58" s="818"/>
      <c r="D58" s="818"/>
    </row>
    <row r="59" spans="1:2" ht="12.75">
      <c r="A59" s="819"/>
      <c r="B59" s="819"/>
    </row>
  </sheetData>
  <mergeCells count="3">
    <mergeCell ref="A5:D5"/>
    <mergeCell ref="A6:D6"/>
    <mergeCell ref="A9:A12"/>
  </mergeCells>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G35"/>
  <sheetViews>
    <sheetView workbookViewId="0" topLeftCell="A1">
      <selection activeCell="E37" sqref="E37"/>
    </sheetView>
  </sheetViews>
  <sheetFormatPr defaultColWidth="11.421875" defaultRowHeight="12.75"/>
  <sheetData>
    <row r="1" ht="12.75">
      <c r="A1" t="s">
        <v>181</v>
      </c>
    </row>
    <row r="3" spans="1:6" ht="12.75">
      <c r="A3" s="821"/>
      <c r="B3" s="821" t="s">
        <v>319</v>
      </c>
      <c r="C3" s="821" t="s">
        <v>320</v>
      </c>
      <c r="D3" s="821" t="s">
        <v>321</v>
      </c>
      <c r="E3" s="821" t="s">
        <v>322</v>
      </c>
      <c r="F3" s="821" t="s">
        <v>540</v>
      </c>
    </row>
    <row r="4" spans="1:6" ht="12.75">
      <c r="A4" s="59">
        <v>1990</v>
      </c>
      <c r="B4" s="63">
        <v>2199.92</v>
      </c>
      <c r="C4" s="63">
        <v>20473.995</v>
      </c>
      <c r="D4" s="120">
        <v>4039.25</v>
      </c>
      <c r="E4" s="120">
        <v>1384.743</v>
      </c>
      <c r="F4" s="73">
        <v>29.375</v>
      </c>
    </row>
    <row r="5" spans="1:6" ht="12.75">
      <c r="A5" s="59">
        <v>1991</v>
      </c>
      <c r="B5" s="63">
        <v>2725.705</v>
      </c>
      <c r="C5" s="63">
        <v>13267.77</v>
      </c>
      <c r="D5" s="120">
        <v>4987.141</v>
      </c>
      <c r="E5" s="120">
        <v>1089.8990000000001</v>
      </c>
      <c r="F5" s="73">
        <v>23.554599999999997</v>
      </c>
    </row>
    <row r="6" spans="1:6" ht="12.75">
      <c r="A6" s="59">
        <v>1992</v>
      </c>
      <c r="B6" s="63">
        <v>1978.975</v>
      </c>
      <c r="C6" s="63">
        <v>9233</v>
      </c>
      <c r="D6" s="120">
        <v>5807.940999999999</v>
      </c>
      <c r="E6" s="120">
        <v>1666.823</v>
      </c>
      <c r="F6" s="73">
        <v>14.2021</v>
      </c>
    </row>
    <row r="7" spans="1:6" ht="12.75">
      <c r="A7" s="59">
        <v>1993</v>
      </c>
      <c r="B7" s="63">
        <v>1131.036020968</v>
      </c>
      <c r="C7" s="63">
        <v>6461.657143628001</v>
      </c>
      <c r="D7" s="120">
        <v>6579.119946311999</v>
      </c>
      <c r="E7" s="120">
        <v>2162.1641861600006</v>
      </c>
      <c r="F7" s="73">
        <v>11.555071638872912</v>
      </c>
    </row>
    <row r="8" spans="1:6" ht="12.75">
      <c r="A8" s="59">
        <v>1994</v>
      </c>
      <c r="B8" s="63">
        <v>803.27455</v>
      </c>
      <c r="C8" s="63">
        <v>3977.9335</v>
      </c>
      <c r="D8" s="120">
        <v>6730.931689999999</v>
      </c>
      <c r="E8" s="120">
        <v>2479.7960000000003</v>
      </c>
      <c r="F8" s="73">
        <v>13.266</v>
      </c>
    </row>
    <row r="9" spans="1:6" ht="12.75">
      <c r="A9" s="59">
        <v>1995</v>
      </c>
      <c r="B9" s="63">
        <v>358.533633897</v>
      </c>
      <c r="C9" s="63">
        <v>2248.800001435</v>
      </c>
      <c r="D9" s="63">
        <v>7235.982248394001</v>
      </c>
      <c r="E9" s="63">
        <v>3396.4163730123246</v>
      </c>
      <c r="F9" s="73">
        <v>16</v>
      </c>
    </row>
    <row r="10" spans="1:6" ht="12.75">
      <c r="A10" s="59">
        <v>1996</v>
      </c>
      <c r="B10" s="63">
        <v>210.29336041499997</v>
      </c>
      <c r="C10" s="63">
        <v>1834.7734518230002</v>
      </c>
      <c r="D10" s="63">
        <v>7053.768650484</v>
      </c>
      <c r="E10" s="63">
        <v>4542.1811059520005</v>
      </c>
      <c r="F10" s="73">
        <v>19</v>
      </c>
    </row>
    <row r="11" spans="1:6" ht="12.75">
      <c r="A11" s="822">
        <v>1997</v>
      </c>
      <c r="B11" s="823">
        <v>262.402932377</v>
      </c>
      <c r="C11" s="823">
        <v>1039.653047288</v>
      </c>
      <c r="D11" s="823">
        <v>6843.128937697499</v>
      </c>
      <c r="E11" s="823">
        <v>4661.241248832001</v>
      </c>
      <c r="F11" s="824">
        <v>6.331600000000001</v>
      </c>
    </row>
    <row r="12" spans="1:6" ht="12.75">
      <c r="A12" s="59">
        <v>1998</v>
      </c>
      <c r="B12" s="63">
        <v>226.80614676300002</v>
      </c>
      <c r="C12" s="63">
        <v>706.2102565420001</v>
      </c>
      <c r="D12" s="63">
        <v>7086.432312677201</v>
      </c>
      <c r="E12" s="63">
        <v>4693.67836439712</v>
      </c>
      <c r="F12" s="73">
        <v>14.625599999999999</v>
      </c>
    </row>
    <row r="13" spans="1:6" ht="12.75">
      <c r="A13" s="59">
        <v>1999</v>
      </c>
      <c r="B13" s="63">
        <v>234.503274337</v>
      </c>
      <c r="C13" s="63">
        <v>526.0738173320001</v>
      </c>
      <c r="D13" s="63">
        <v>6998.235207137</v>
      </c>
      <c r="E13" s="63">
        <v>4678.865965540852</v>
      </c>
      <c r="F13" s="73">
        <v>6.4284</v>
      </c>
    </row>
    <row r="14" spans="1:6" ht="12.75">
      <c r="A14" s="59">
        <v>2000</v>
      </c>
      <c r="B14" s="63">
        <v>120.73188720599998</v>
      </c>
      <c r="C14" s="63">
        <v>475.63854071000003</v>
      </c>
      <c r="D14" s="63">
        <v>6806.044198701999</v>
      </c>
      <c r="E14" s="63">
        <v>4656.49079165076</v>
      </c>
      <c r="F14" s="73">
        <v>39.0126</v>
      </c>
    </row>
    <row r="15" spans="1:6" ht="12.75">
      <c r="A15" s="59">
        <v>2001</v>
      </c>
      <c r="B15" s="63">
        <v>113.18516848499998</v>
      </c>
      <c r="C15" s="63">
        <v>389.548069164</v>
      </c>
      <c r="D15" s="63">
        <v>6999.3834764</v>
      </c>
      <c r="E15" s="63">
        <v>4837.1008596288</v>
      </c>
      <c r="F15" s="63">
        <v>39.8112</v>
      </c>
    </row>
    <row r="16" spans="1:6" ht="12.75">
      <c r="A16" s="59">
        <v>2002</v>
      </c>
      <c r="B16" s="63">
        <v>106.13280659400002</v>
      </c>
      <c r="C16" s="63">
        <v>393.02112172399995</v>
      </c>
      <c r="D16" s="63">
        <v>6714.47766575656</v>
      </c>
      <c r="E16" s="63">
        <v>4852.28578702336</v>
      </c>
      <c r="F16" s="63">
        <v>0</v>
      </c>
    </row>
    <row r="17" spans="1:7" ht="12.75">
      <c r="A17" s="59">
        <v>2003</v>
      </c>
      <c r="B17" s="63">
        <f>SUM('[1]QuellenBilanz'!$C$17)</f>
        <v>99.8888032851</v>
      </c>
      <c r="C17" s="63">
        <f>SUM('[1]QuellenBilanz'!$D$17)</f>
        <v>342.264655176</v>
      </c>
      <c r="D17" s="63">
        <f>SUM('[1]QuellenBilanz'!$E$17)</f>
        <v>6468.1749193959995</v>
      </c>
      <c r="E17" s="63">
        <f>SUM('[1]QuellenBilanz'!$F$17)</f>
        <v>4944.3546785024</v>
      </c>
      <c r="F17" s="63">
        <f>SUM('[1]QuellenBilanz'!$G$17)</f>
        <v>69.09524</v>
      </c>
      <c r="G17" s="1386"/>
    </row>
    <row r="19" ht="12.75">
      <c r="A19" t="s">
        <v>184</v>
      </c>
    </row>
    <row r="21" spans="2:3" ht="12.75">
      <c r="B21" s="821" t="s">
        <v>182</v>
      </c>
      <c r="C21" s="821" t="s">
        <v>183</v>
      </c>
    </row>
    <row r="22" spans="1:3" ht="12.75">
      <c r="A22" s="825">
        <v>1990</v>
      </c>
      <c r="B22" s="1387">
        <f>28127/2611.319</f>
        <v>10.771184983527482</v>
      </c>
      <c r="C22" s="1387">
        <v>13.0294307206435</v>
      </c>
    </row>
    <row r="23" spans="1:3" ht="12.75">
      <c r="A23" s="825">
        <v>1991</v>
      </c>
      <c r="B23" s="1387">
        <f>22094/2572.069</f>
        <v>8.589971730929458</v>
      </c>
      <c r="C23" s="1387">
        <v>10.377248821862866</v>
      </c>
    </row>
    <row r="24" spans="1:3" ht="12.75">
      <c r="A24" s="825">
        <v>1992</v>
      </c>
      <c r="B24" s="1387">
        <f>18701/2545.808</f>
        <v>7.3458014115754215</v>
      </c>
      <c r="C24" s="1387">
        <v>8.963755318547197</v>
      </c>
    </row>
    <row r="25" spans="1:3" ht="12.75">
      <c r="A25" s="825">
        <v>1993</v>
      </c>
      <c r="B25" s="1387">
        <f>16346/2532.799</f>
        <v>6.453729648503494</v>
      </c>
      <c r="C25" s="1387">
        <v>7.809936753765301</v>
      </c>
    </row>
    <row r="26" spans="1:3" ht="12.75">
      <c r="A26" s="825">
        <v>1994</v>
      </c>
      <c r="B26" s="1387">
        <f>14005/2517.776</f>
        <v>5.562448764306277</v>
      </c>
      <c r="C26" s="1387">
        <v>7.570967393445644</v>
      </c>
    </row>
    <row r="27" spans="1:3" ht="12.75">
      <c r="A27" s="825">
        <v>1995</v>
      </c>
      <c r="B27" s="1387">
        <f>13256/2503.785</f>
        <v>5.29438430216652</v>
      </c>
      <c r="C27" s="1387">
        <v>7.467494213760367</v>
      </c>
    </row>
    <row r="28" spans="1:3" ht="12.75">
      <c r="A28" s="825">
        <v>1996</v>
      </c>
      <c r="B28" s="1387">
        <f>13660/2491.119</f>
        <v>5.483479512620633</v>
      </c>
      <c r="C28" s="1387">
        <v>7.601403224815836</v>
      </c>
    </row>
    <row r="29" spans="1:3" ht="12.75">
      <c r="A29" s="825">
        <v>1997</v>
      </c>
      <c r="B29" s="1387">
        <f>12813/2478.148</f>
        <v>5.170393374407016</v>
      </c>
      <c r="C29" s="1387">
        <v>7.21352101472063</v>
      </c>
    </row>
    <row r="30" spans="1:3" ht="12.75">
      <c r="A30" s="825">
        <v>1998</v>
      </c>
      <c r="B30" s="1387">
        <f>12728/2462.836</f>
        <v>5.168025804397857</v>
      </c>
      <c r="C30" s="1387">
        <v>7.248369717679309</v>
      </c>
    </row>
    <row r="31" spans="1:3" ht="12.75">
      <c r="A31" s="825">
        <v>1999</v>
      </c>
      <c r="B31" s="1387">
        <f>12444/2449.082</f>
        <v>5.081087525856628</v>
      </c>
      <c r="C31" s="1387">
        <v>7.229991937376393</v>
      </c>
    </row>
    <row r="32" spans="1:3" ht="12.75">
      <c r="A32" s="825">
        <v>2000</v>
      </c>
      <c r="B32" s="1387">
        <f>12098/2431.255</f>
        <v>4.976030897622833</v>
      </c>
      <c r="C32" s="1387">
        <v>7.292307586708413</v>
      </c>
    </row>
    <row r="33" spans="1:3" ht="12.75">
      <c r="A33" s="825">
        <v>2001</v>
      </c>
      <c r="B33" s="1387">
        <f>12379/2411.387</f>
        <v>5.1335600631503775</v>
      </c>
      <c r="C33" s="1387">
        <v>7.669051524553215</v>
      </c>
    </row>
    <row r="34" spans="1:3" ht="12.75">
      <c r="A34" s="825">
        <v>2002</v>
      </c>
      <c r="B34" s="1387">
        <f>12066/2392.04</f>
        <v>5.044230029598167</v>
      </c>
      <c r="C34" s="1387">
        <f>19706/2392.04</f>
        <v>8.23815655256601</v>
      </c>
    </row>
    <row r="35" spans="1:3" ht="12.75">
      <c r="A35" s="1108">
        <v>2003</v>
      </c>
      <c r="B35" s="1387">
        <f>SUM('[1]QuellenBilanz'!$B$17)/2373.157</f>
        <v>5.024437193308112</v>
      </c>
      <c r="C35" s="1387">
        <f>SUM('[1]Verursacherbilanz'!$U$42)/2373.157</f>
        <v>7.933081926036306</v>
      </c>
    </row>
  </sheetData>
  <printOptions/>
  <pageMargins left="0.75" right="0.75" top="1" bottom="1" header="0.4921259845" footer="0.4921259845"/>
  <pageSetup orientation="portrait" paperSize="9"/>
</worksheet>
</file>

<file path=xl/worksheets/sheet23.xml><?xml version="1.0" encoding="utf-8"?>
<worksheet xmlns="http://schemas.openxmlformats.org/spreadsheetml/2006/main" xmlns:r="http://schemas.openxmlformats.org/officeDocument/2006/relationships">
  <dimension ref="B43:B43"/>
  <sheetViews>
    <sheetView workbookViewId="0" topLeftCell="A19">
      <selection activeCell="AC66" sqref="AC66"/>
    </sheetView>
  </sheetViews>
  <sheetFormatPr defaultColWidth="11.421875" defaultRowHeight="12.75"/>
  <sheetData>
    <row r="43" ht="12.75">
      <c r="B43">
        <v>174.322</v>
      </c>
    </row>
  </sheetData>
  <printOptions/>
  <pageMargins left="0.984251968503937" right="0.7874015748031497" top="0.984251968503937" bottom="0.984251968503937" header="0.5118110236220472" footer="0.5118110236220472"/>
  <pageSetup horizontalDpi="600" verticalDpi="600" orientation="portrait" paperSize="9" r:id="rId2"/>
  <headerFooter alignWithMargins="0">
    <oddHeader>&amp;C&amp;9- 29 -</oddHeader>
  </headerFooter>
  <drawing r:id="rId1"/>
</worksheet>
</file>

<file path=xl/worksheets/sheet24.xml><?xml version="1.0" encoding="utf-8"?>
<worksheet xmlns="http://schemas.openxmlformats.org/spreadsheetml/2006/main" xmlns:r="http://schemas.openxmlformats.org/officeDocument/2006/relationships">
  <dimension ref="A1:H33"/>
  <sheetViews>
    <sheetView workbookViewId="0" topLeftCell="A1">
      <selection activeCell="E37" sqref="E37"/>
    </sheetView>
  </sheetViews>
  <sheetFormatPr defaultColWidth="11.421875" defaultRowHeight="12.75"/>
  <cols>
    <col min="2" max="2" width="19.28125" style="0" bestFit="1" customWidth="1"/>
    <col min="3" max="3" width="11.28125" style="0" bestFit="1" customWidth="1"/>
    <col min="4" max="4" width="13.8515625" style="0" bestFit="1" customWidth="1"/>
  </cols>
  <sheetData>
    <row r="1" spans="1:7" ht="12.75">
      <c r="A1" s="826"/>
      <c r="B1" s="827" t="s">
        <v>319</v>
      </c>
      <c r="C1" s="827" t="s">
        <v>320</v>
      </c>
      <c r="D1" s="827" t="s">
        <v>321</v>
      </c>
      <c r="E1" s="827" t="s">
        <v>322</v>
      </c>
      <c r="F1" s="827" t="s">
        <v>324</v>
      </c>
      <c r="G1" s="827" t="s">
        <v>540</v>
      </c>
    </row>
    <row r="2" spans="1:7" ht="12.75">
      <c r="A2" s="828">
        <v>1990</v>
      </c>
      <c r="B2" s="829">
        <v>1188.9189999999999</v>
      </c>
      <c r="C2" s="829">
        <v>15067.828</v>
      </c>
      <c r="D2" s="829">
        <v>3890.9930000000004</v>
      </c>
      <c r="E2" s="829">
        <v>1285.569</v>
      </c>
      <c r="F2" s="829">
        <v>8368.115963999999</v>
      </c>
      <c r="G2" s="829">
        <v>4222.151</v>
      </c>
    </row>
    <row r="3" spans="1:7" ht="12.75">
      <c r="A3" s="828">
        <v>1991</v>
      </c>
      <c r="B3" s="829">
        <v>1890.6670000000001</v>
      </c>
      <c r="C3" s="829">
        <v>8200.293000000001</v>
      </c>
      <c r="D3" s="829">
        <v>4638.982</v>
      </c>
      <c r="E3" s="829">
        <v>1027.0320000000002</v>
      </c>
      <c r="F3" s="829">
        <v>6882.358</v>
      </c>
      <c r="G3" s="829">
        <v>4051.5020000000004</v>
      </c>
    </row>
    <row r="4" spans="1:7" ht="12.75">
      <c r="A4" s="828">
        <v>1992</v>
      </c>
      <c r="B4" s="829">
        <v>1074.6919999999998</v>
      </c>
      <c r="C4" s="829">
        <v>5399.954</v>
      </c>
      <c r="D4" s="829">
        <v>5244.187999999999</v>
      </c>
      <c r="E4" s="829">
        <v>1471.0590000000002</v>
      </c>
      <c r="F4" s="829">
        <v>5916.351434</v>
      </c>
      <c r="G4" s="829">
        <v>3713.883</v>
      </c>
    </row>
    <row r="5" spans="1:7" ht="12.75">
      <c r="A5" s="828">
        <v>1993</v>
      </c>
      <c r="B5" s="829">
        <v>583.67789773</v>
      </c>
      <c r="C5" s="829">
        <v>3726.275438786</v>
      </c>
      <c r="D5" s="829">
        <v>6252.527361707999</v>
      </c>
      <c r="E5" s="829">
        <v>1911.4067838800004</v>
      </c>
      <c r="F5" s="829">
        <v>5817.170954138399</v>
      </c>
      <c r="G5" s="829">
        <v>1490.4322823562718</v>
      </c>
    </row>
    <row r="6" spans="1:7" ht="12.75">
      <c r="A6" s="828">
        <v>1994</v>
      </c>
      <c r="B6" s="829">
        <v>408.48955</v>
      </c>
      <c r="C6" s="829">
        <v>2182.4404999999997</v>
      </c>
      <c r="D6" s="829">
        <v>6333.5264</v>
      </c>
      <c r="E6" s="829">
        <v>1987.051</v>
      </c>
      <c r="F6" s="829">
        <v>5764.6259972</v>
      </c>
      <c r="G6" s="829">
        <v>2385.45526</v>
      </c>
    </row>
    <row r="7" spans="1:7" ht="12.75">
      <c r="A7" s="828">
        <v>1995</v>
      </c>
      <c r="B7" s="829">
        <v>315.353027073</v>
      </c>
      <c r="C7" s="829">
        <v>1504.867801435</v>
      </c>
      <c r="D7" s="829">
        <v>6738.39344666</v>
      </c>
      <c r="E7" s="829">
        <v>2474.6563761825164</v>
      </c>
      <c r="F7" s="829">
        <v>6007.589987875201</v>
      </c>
      <c r="G7" s="829">
        <v>1656.572670343216</v>
      </c>
    </row>
    <row r="8" spans="1:7" ht="12.75">
      <c r="A8" s="828">
        <v>1996</v>
      </c>
      <c r="B8" s="829">
        <v>186.03589098299997</v>
      </c>
      <c r="C8" s="829">
        <v>1163.2202530480001</v>
      </c>
      <c r="D8" s="829">
        <v>6868.780984484</v>
      </c>
      <c r="E8" s="829">
        <v>2797.776067744</v>
      </c>
      <c r="F8" s="829">
        <v>6099.564817535031</v>
      </c>
      <c r="G8" s="829">
        <v>1820.9201573609998</v>
      </c>
    </row>
    <row r="9" spans="1:7" ht="12.75">
      <c r="A9" s="830">
        <v>1997</v>
      </c>
      <c r="B9" s="829">
        <v>221.82697637700002</v>
      </c>
      <c r="C9" s="829">
        <v>827.7802502879999</v>
      </c>
      <c r="D9" s="829">
        <v>6732.992688468499</v>
      </c>
      <c r="E9" s="829">
        <v>2903.9496174080004</v>
      </c>
      <c r="F9" s="829">
        <v>5930.0806316184</v>
      </c>
      <c r="G9" s="829">
        <v>1259.5425114280001</v>
      </c>
    </row>
    <row r="10" spans="1:7" ht="12.75">
      <c r="A10" s="830">
        <v>1998</v>
      </c>
      <c r="B10" s="829">
        <v>189.29995476300002</v>
      </c>
      <c r="C10" s="829">
        <v>578.8676220220001</v>
      </c>
      <c r="D10" s="829">
        <v>6993.6487699072</v>
      </c>
      <c r="E10" s="829">
        <v>2914.22444069344</v>
      </c>
      <c r="F10" s="829">
        <v>6037.9411479912</v>
      </c>
      <c r="G10" s="829">
        <v>1138.5076024460002</v>
      </c>
    </row>
    <row r="11" spans="1:7" ht="12.75">
      <c r="A11" s="830">
        <v>1999</v>
      </c>
      <c r="B11" s="829">
        <v>212.82853433699998</v>
      </c>
      <c r="C11" s="829">
        <v>523.932223332</v>
      </c>
      <c r="D11" s="829">
        <v>6907.095487801</v>
      </c>
      <c r="E11" s="829">
        <v>3029.8121201648514</v>
      </c>
      <c r="F11" s="829">
        <v>6041.655551109599</v>
      </c>
      <c r="G11" s="829">
        <v>991.5191972292</v>
      </c>
    </row>
    <row r="12" spans="1:7" ht="12.75">
      <c r="A12" s="828">
        <v>2000</v>
      </c>
      <c r="B12" s="829">
        <v>120.73188720599998</v>
      </c>
      <c r="C12" s="829">
        <v>473.78937871000005</v>
      </c>
      <c r="D12" s="829">
        <v>6753.725466624221</v>
      </c>
      <c r="E12" s="829">
        <v>3087.8026537947603</v>
      </c>
      <c r="F12" s="829">
        <v>6437.231594135999</v>
      </c>
      <c r="G12" s="829">
        <v>856.1783012517785</v>
      </c>
    </row>
    <row r="13" spans="1:7" ht="12.75">
      <c r="A13" s="828">
        <v>2001</v>
      </c>
      <c r="B13" s="829">
        <v>113.18516848499998</v>
      </c>
      <c r="C13" s="829">
        <v>388.89019516400003</v>
      </c>
      <c r="D13" s="829">
        <v>6956.9001781056</v>
      </c>
      <c r="E13" s="829">
        <v>3283.8265161408</v>
      </c>
      <c r="F13" s="829">
        <v>6904.583059046399</v>
      </c>
      <c r="G13" s="829">
        <v>845.6660316960001</v>
      </c>
    </row>
    <row r="14" spans="1:7" ht="12.75">
      <c r="A14" s="828">
        <v>2002</v>
      </c>
      <c r="B14" s="829">
        <v>106.13280659400002</v>
      </c>
      <c r="C14" s="829">
        <v>389.002337724</v>
      </c>
      <c r="D14" s="829">
        <v>6686.29040986336</v>
      </c>
      <c r="E14" s="829">
        <v>3116.0309480473597</v>
      </c>
      <c r="F14" s="829">
        <v>8442.303124953602</v>
      </c>
      <c r="G14" s="829">
        <v>966.1839020719997</v>
      </c>
    </row>
    <row r="15" spans="1:8" ht="12.75" customHeight="1">
      <c r="A15" s="830">
        <v>2003</v>
      </c>
      <c r="B15" s="829">
        <f>SUM('[1]Verursacherbilanz'!$C$42:$E$42)</f>
        <v>99.8888032851</v>
      </c>
      <c r="C15" s="829">
        <f>SUM('[1]Verursacherbilanz'!$F$42:$H$42)</f>
        <v>339.055547176</v>
      </c>
      <c r="D15" s="829">
        <f>SUM('[1]Verursacherbilanz'!$I$42:$O$42)</f>
        <v>6436.736918356</v>
      </c>
      <c r="E15" s="829">
        <f>SUM('[1]Verursacherbilanz'!$P$42)</f>
        <v>3073.4776705023996</v>
      </c>
      <c r="F15" s="829">
        <f>SUM('[1]Verursacherbilanz'!$R$42)</f>
        <v>7881.304458910219</v>
      </c>
      <c r="G15" s="829">
        <f>SUM('[1]Verursacherbilanz'!$S$42:$T$42)</f>
        <v>995.9855061168241</v>
      </c>
      <c r="H15" s="1388"/>
    </row>
    <row r="16" ht="12.75">
      <c r="E16" s="831"/>
    </row>
    <row r="17" spans="2:5" ht="12.75">
      <c r="B17" s="831"/>
      <c r="D17" s="59"/>
      <c r="E17" s="831"/>
    </row>
    <row r="18" spans="2:5" ht="12.75">
      <c r="B18" s="831"/>
      <c r="D18" s="59"/>
      <c r="E18" s="831"/>
    </row>
    <row r="19" spans="1:5" ht="12.75">
      <c r="A19" s="59"/>
      <c r="B19" s="831" t="s">
        <v>180</v>
      </c>
      <c r="C19" t="s">
        <v>326</v>
      </c>
      <c r="D19" s="831" t="s">
        <v>185</v>
      </c>
      <c r="E19" s="60"/>
    </row>
    <row r="20" spans="1:5" ht="12.75">
      <c r="A20" s="59">
        <v>1990</v>
      </c>
      <c r="B20" s="832">
        <v>13753</v>
      </c>
      <c r="C20" s="63">
        <v>3328</v>
      </c>
      <c r="D20" s="63">
        <v>16942</v>
      </c>
      <c r="E20" s="831"/>
    </row>
    <row r="21" spans="1:5" ht="12.75">
      <c r="A21" s="59">
        <v>1991</v>
      </c>
      <c r="B21" s="832">
        <v>9386</v>
      </c>
      <c r="C21" s="63">
        <v>3371</v>
      </c>
      <c r="D21" s="63">
        <v>13933</v>
      </c>
      <c r="E21" s="831"/>
    </row>
    <row r="22" spans="1:5" ht="12.75">
      <c r="A22" s="59">
        <v>1992</v>
      </c>
      <c r="B22" s="832">
        <v>6443</v>
      </c>
      <c r="C22" s="63">
        <v>3554</v>
      </c>
      <c r="D22" s="63">
        <v>12822</v>
      </c>
      <c r="E22" s="831"/>
    </row>
    <row r="23" spans="1:5" ht="12.75">
      <c r="A23" s="59">
        <v>1993</v>
      </c>
      <c r="B23" s="832">
        <v>4965</v>
      </c>
      <c r="C23" s="63">
        <v>3916</v>
      </c>
      <c r="D23" s="63">
        <v>10900</v>
      </c>
      <c r="E23" s="831"/>
    </row>
    <row r="24" spans="1:5" ht="12.75">
      <c r="A24" s="59">
        <v>1994</v>
      </c>
      <c r="B24" s="832">
        <v>4083</v>
      </c>
      <c r="C24" s="63">
        <v>3985</v>
      </c>
      <c r="D24" s="63">
        <v>10993</v>
      </c>
      <c r="E24" s="831"/>
    </row>
    <row r="25" spans="1:5" ht="12.75">
      <c r="A25" s="59">
        <v>1995</v>
      </c>
      <c r="B25" s="832">
        <v>4007</v>
      </c>
      <c r="C25" s="63">
        <v>4317</v>
      </c>
      <c r="D25" s="63">
        <v>10374</v>
      </c>
      <c r="E25" s="831"/>
    </row>
    <row r="26" spans="1:5" ht="12.75">
      <c r="A26" s="59">
        <v>1996</v>
      </c>
      <c r="B26" s="832">
        <v>4088</v>
      </c>
      <c r="C26" s="63">
        <v>4288</v>
      </c>
      <c r="D26" s="63">
        <v>10560</v>
      </c>
      <c r="E26" s="831"/>
    </row>
    <row r="27" spans="1:5" ht="12.75">
      <c r="A27" s="822">
        <v>1997</v>
      </c>
      <c r="B27" s="833">
        <v>3846.549920182695</v>
      </c>
      <c r="C27" s="823">
        <v>4310.143197477601</v>
      </c>
      <c r="D27" s="823">
        <v>9719.479557927605</v>
      </c>
      <c r="E27" s="831"/>
    </row>
    <row r="28" spans="1:5" ht="12.75">
      <c r="A28" s="822">
        <v>1998</v>
      </c>
      <c r="B28" s="833">
        <v>3793.51435632245</v>
      </c>
      <c r="C28" s="823">
        <v>4393.950810988001</v>
      </c>
      <c r="D28" s="823">
        <v>9665.02437051239</v>
      </c>
      <c r="E28" s="831"/>
    </row>
    <row r="29" spans="1:5" ht="12.75">
      <c r="A29" s="822">
        <v>1999</v>
      </c>
      <c r="B29" s="833">
        <v>3875.045107619019</v>
      </c>
      <c r="C29" s="823">
        <v>4550.9318125656</v>
      </c>
      <c r="D29" s="823">
        <v>9280.86619378903</v>
      </c>
      <c r="E29" s="831"/>
    </row>
    <row r="30" spans="1:5" ht="12.75">
      <c r="A30" s="59">
        <v>2000</v>
      </c>
      <c r="B30" s="832">
        <v>4052.8436813745097</v>
      </c>
      <c r="C30" s="63">
        <v>4529.830881320001</v>
      </c>
      <c r="D30" s="63">
        <v>9146.78471902825</v>
      </c>
      <c r="E30" s="831"/>
    </row>
    <row r="31" spans="1:5" ht="12.75">
      <c r="A31" s="59">
        <v>2001</v>
      </c>
      <c r="B31" s="832">
        <v>4157.595503077235</v>
      </c>
      <c r="C31" s="63">
        <v>4565.535071168001</v>
      </c>
      <c r="D31" s="63">
        <v>9769.920574392565</v>
      </c>
      <c r="E31" s="831"/>
    </row>
    <row r="32" spans="1:4" ht="12.75">
      <c r="A32" s="59">
        <v>2002</v>
      </c>
      <c r="B32" s="832">
        <v>4275.837428533432</v>
      </c>
      <c r="C32" s="63">
        <v>4552.2037448816</v>
      </c>
      <c r="D32" s="63">
        <v>10877.902355839287</v>
      </c>
    </row>
    <row r="33" spans="1:5" ht="12.75">
      <c r="A33" s="822">
        <v>2003</v>
      </c>
      <c r="B33" s="832">
        <f>SUM('[1]Verursacherbilanz'!$U$35)</f>
        <v>4514.747075948274</v>
      </c>
      <c r="C33" s="63">
        <f>SUM('[1]Verursacherbilanz'!$U$40)</f>
        <v>4424.6914287944</v>
      </c>
      <c r="D33" s="63">
        <f>SUM('[1]Verursacherbilanz'!$U$41)</f>
        <v>9887.01039960387</v>
      </c>
      <c r="E33" s="1386"/>
    </row>
  </sheetData>
  <printOptions/>
  <pageMargins left="0.75" right="0.75" top="1" bottom="1"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dimension ref="B43:B43"/>
  <sheetViews>
    <sheetView workbookViewId="0" topLeftCell="A1">
      <selection activeCell="AC66" sqref="AC66"/>
    </sheetView>
  </sheetViews>
  <sheetFormatPr defaultColWidth="11.421875" defaultRowHeight="12.75"/>
  <sheetData>
    <row r="43" ht="12.75">
      <c r="B43">
        <v>174.322</v>
      </c>
    </row>
  </sheetData>
  <printOptions/>
  <pageMargins left="0.984251968503937" right="0.7874015748031497" top="0.984251968503937" bottom="0.984251968503937" header="0.5118110236220472" footer="0.5118110236220472"/>
  <pageSetup horizontalDpi="600" verticalDpi="600" orientation="portrait" paperSize="9" r:id="rId2"/>
  <headerFooter alignWithMargins="0">
    <oddHeader>&amp;C&amp;9- 30 -</oddHeader>
  </headerFooter>
  <drawing r:id="rId1"/>
</worksheet>
</file>

<file path=xl/worksheets/sheet26.xml><?xml version="1.0" encoding="utf-8"?>
<worksheet xmlns="http://schemas.openxmlformats.org/spreadsheetml/2006/main" xmlns:r="http://schemas.openxmlformats.org/officeDocument/2006/relationships">
  <dimension ref="A1:M69"/>
  <sheetViews>
    <sheetView workbookViewId="0" topLeftCell="A1">
      <selection activeCell="AC66" sqref="AC66"/>
    </sheetView>
  </sheetViews>
  <sheetFormatPr defaultColWidth="11.421875" defaultRowHeight="11.25" customHeight="1"/>
  <cols>
    <col min="1" max="1" width="8.7109375" style="48" customWidth="1"/>
    <col min="2" max="2" width="11.421875" style="47" customWidth="1"/>
    <col min="3" max="7" width="10.7109375" style="47" bestFit="1" customWidth="1"/>
    <col min="8" max="16384" width="11.421875" style="47" customWidth="1"/>
  </cols>
  <sheetData>
    <row r="1" spans="1:7" ht="11.25" customHeight="1">
      <c r="A1" s="99"/>
      <c r="B1" s="46"/>
      <c r="C1" s="46"/>
      <c r="D1" s="46"/>
      <c r="E1" s="46"/>
      <c r="F1" s="46"/>
      <c r="G1" s="46"/>
    </row>
    <row r="2" spans="1:7" ht="11.25" customHeight="1">
      <c r="A2" s="45"/>
      <c r="B2" s="46"/>
      <c r="C2" s="46"/>
      <c r="D2" s="46"/>
      <c r="E2" s="46"/>
      <c r="F2" s="46"/>
      <c r="G2" s="46"/>
    </row>
    <row r="3" spans="1:7" ht="14.25" customHeight="1">
      <c r="A3" s="1436" t="s">
        <v>424</v>
      </c>
      <c r="B3" s="1436"/>
      <c r="C3" s="1436"/>
      <c r="D3" s="1436"/>
      <c r="E3" s="1436"/>
      <c r="F3" s="1436"/>
      <c r="G3" s="1436"/>
    </row>
    <row r="4" spans="1:7" ht="14.25" customHeight="1">
      <c r="A4" s="1436" t="s">
        <v>425</v>
      </c>
      <c r="B4" s="1436"/>
      <c r="C4" s="1436"/>
      <c r="D4" s="1436"/>
      <c r="E4" s="1436"/>
      <c r="F4" s="1436"/>
      <c r="G4" s="1436"/>
    </row>
    <row r="5" spans="1:7" ht="11.25" customHeight="1">
      <c r="A5" s="100"/>
      <c r="B5" s="46"/>
      <c r="C5" s="50"/>
      <c r="D5" s="46"/>
      <c r="E5" s="46"/>
      <c r="F5" s="46"/>
      <c r="G5" s="46"/>
    </row>
    <row r="7" spans="1:7" ht="10.5" customHeight="1">
      <c r="A7" s="1414"/>
      <c r="B7" s="53" t="s">
        <v>426</v>
      </c>
      <c r="C7" s="54" t="s">
        <v>537</v>
      </c>
      <c r="D7" s="54"/>
      <c r="E7" s="54"/>
      <c r="F7" s="54"/>
      <c r="G7" s="54"/>
    </row>
    <row r="8" spans="1:7" ht="10.5" customHeight="1">
      <c r="A8" s="1415"/>
      <c r="B8" s="56" t="s">
        <v>538</v>
      </c>
      <c r="C8" s="57" t="s">
        <v>319</v>
      </c>
      <c r="D8" s="57" t="s">
        <v>320</v>
      </c>
      <c r="E8" s="57" t="s">
        <v>321</v>
      </c>
      <c r="F8" s="57" t="s">
        <v>322</v>
      </c>
      <c r="G8" s="58" t="s">
        <v>540</v>
      </c>
    </row>
    <row r="9" spans="1:7" ht="10.5" customHeight="1">
      <c r="A9" s="59"/>
      <c r="B9" s="118"/>
      <c r="C9" s="118"/>
      <c r="D9" s="118"/>
      <c r="E9" s="118"/>
      <c r="F9" s="118"/>
      <c r="G9" s="118"/>
    </row>
    <row r="10" spans="1:7" ht="10.5" customHeight="1">
      <c r="A10" s="61" t="s">
        <v>665</v>
      </c>
      <c r="B10" s="50"/>
      <c r="C10" s="66"/>
      <c r="D10" s="66"/>
      <c r="E10" s="66"/>
      <c r="F10" s="66"/>
      <c r="G10" s="66"/>
    </row>
    <row r="11" spans="1:2" ht="10.5" customHeight="1">
      <c r="A11" s="59"/>
      <c r="B11" s="60"/>
    </row>
    <row r="12" spans="1:8" ht="10.5" customHeight="1">
      <c r="A12" s="62">
        <v>1990</v>
      </c>
      <c r="B12" s="63">
        <v>28127.283</v>
      </c>
      <c r="C12" s="64">
        <v>2199.92</v>
      </c>
      <c r="D12" s="64">
        <v>20473.995</v>
      </c>
      <c r="E12" s="64">
        <v>4039.25</v>
      </c>
      <c r="F12" s="64">
        <v>1384.743</v>
      </c>
      <c r="G12" s="91">
        <v>29.375</v>
      </c>
      <c r="H12" s="1392"/>
    </row>
    <row r="13" spans="1:8" ht="10.5" customHeight="1">
      <c r="A13" s="62">
        <v>1995</v>
      </c>
      <c r="B13" s="64">
        <v>13255.791200738326</v>
      </c>
      <c r="C13" s="64">
        <v>358.533633897</v>
      </c>
      <c r="D13" s="64">
        <v>2248.800001435</v>
      </c>
      <c r="E13" s="64">
        <v>7235.982248394001</v>
      </c>
      <c r="F13" s="64">
        <v>3396.4163730123246</v>
      </c>
      <c r="G13" s="64">
        <v>16</v>
      </c>
      <c r="H13" s="64"/>
    </row>
    <row r="14" spans="1:8" ht="10.5" customHeight="1">
      <c r="A14" s="62">
        <v>1996</v>
      </c>
      <c r="B14" s="64">
        <v>13659.745498674001</v>
      </c>
      <c r="C14" s="64">
        <v>210.29336041499997</v>
      </c>
      <c r="D14" s="64">
        <v>1834.7734518230002</v>
      </c>
      <c r="E14" s="64">
        <v>7053.768650484</v>
      </c>
      <c r="F14" s="64">
        <v>4542.1811059520005</v>
      </c>
      <c r="G14" s="64">
        <v>19</v>
      </c>
      <c r="H14" s="64"/>
    </row>
    <row r="15" spans="1:8" ht="10.5" customHeight="1">
      <c r="A15" s="62">
        <v>1997</v>
      </c>
      <c r="B15" s="64">
        <v>12812.757766194502</v>
      </c>
      <c r="C15" s="64">
        <v>262.402932377</v>
      </c>
      <c r="D15" s="64">
        <v>1039.653047288</v>
      </c>
      <c r="E15" s="64">
        <v>6843.128937697499</v>
      </c>
      <c r="F15" s="64">
        <v>4661.241248832001</v>
      </c>
      <c r="G15" s="64">
        <v>6.331600000000001</v>
      </c>
      <c r="H15" s="64"/>
    </row>
    <row r="16" spans="1:8" ht="10.5" customHeight="1">
      <c r="A16" s="62">
        <v>1998</v>
      </c>
      <c r="B16" s="64">
        <v>12727.75268037932</v>
      </c>
      <c r="C16" s="64">
        <v>226.80614676300002</v>
      </c>
      <c r="D16" s="64">
        <v>706.2102565420001</v>
      </c>
      <c r="E16" s="64">
        <v>7086.432312677201</v>
      </c>
      <c r="F16" s="64">
        <v>4693.67836439712</v>
      </c>
      <c r="G16" s="64">
        <v>14.625599999999999</v>
      </c>
      <c r="H16" s="64"/>
    </row>
    <row r="17" spans="1:8" ht="10.5" customHeight="1">
      <c r="A17" s="62">
        <v>1999</v>
      </c>
      <c r="B17" s="64">
        <v>12444.106664346851</v>
      </c>
      <c r="C17" s="64">
        <v>234.503274337</v>
      </c>
      <c r="D17" s="64">
        <v>526.0738173320001</v>
      </c>
      <c r="E17" s="64">
        <v>6998.235207137</v>
      </c>
      <c r="F17" s="64">
        <v>4678.865965540852</v>
      </c>
      <c r="G17" s="64">
        <v>6.4284</v>
      </c>
      <c r="H17" s="64"/>
    </row>
    <row r="18" spans="1:8" ht="10.5" customHeight="1">
      <c r="A18" s="62">
        <v>2000</v>
      </c>
      <c r="B18" s="64">
        <v>12097.91801826876</v>
      </c>
      <c r="C18" s="64">
        <v>120.73188720599998</v>
      </c>
      <c r="D18" s="64">
        <v>475.63854071000003</v>
      </c>
      <c r="E18" s="64">
        <v>6806.044198701999</v>
      </c>
      <c r="F18" s="64">
        <v>4656.49079165076</v>
      </c>
      <c r="G18" s="64">
        <v>39.0126</v>
      </c>
      <c r="H18" s="64"/>
    </row>
    <row r="19" spans="1:8" ht="10.5" customHeight="1">
      <c r="A19" s="62">
        <v>2001</v>
      </c>
      <c r="B19" s="64">
        <v>12379.028773677801</v>
      </c>
      <c r="C19" s="64">
        <v>113.18516848499998</v>
      </c>
      <c r="D19" s="64">
        <v>389.548069164</v>
      </c>
      <c r="E19" s="64">
        <v>6999.3834764</v>
      </c>
      <c r="F19" s="64">
        <v>4837.1008596288</v>
      </c>
      <c r="G19" s="64">
        <v>39.8112</v>
      </c>
      <c r="H19" s="64"/>
    </row>
    <row r="20" spans="1:7" ht="10.5" customHeight="1">
      <c r="A20" s="62">
        <v>2002</v>
      </c>
      <c r="B20" s="64">
        <v>12065.917381097921</v>
      </c>
      <c r="C20" s="64">
        <v>106.13280659400002</v>
      </c>
      <c r="D20" s="64">
        <v>393.02112172399995</v>
      </c>
      <c r="E20" s="64">
        <v>6714.47766575656</v>
      </c>
      <c r="F20" s="64">
        <v>4852.28578702336</v>
      </c>
      <c r="G20" s="64" t="s">
        <v>427</v>
      </c>
    </row>
    <row r="21" spans="1:8" ht="10.5" customHeight="1">
      <c r="A21" s="62">
        <v>2003</v>
      </c>
      <c r="B21" s="64">
        <f>SUM('[1]QuellenBilanz'!$B$17)</f>
        <v>11923.778296359498</v>
      </c>
      <c r="C21" s="64">
        <f>SUM('[1]QuellenBilanz'!$C$17)</f>
        <v>99.8888032851</v>
      </c>
      <c r="D21" s="64">
        <f>SUM('[1]QuellenBilanz'!$D$17)</f>
        <v>342.264655176</v>
      </c>
      <c r="E21" s="64">
        <f>SUM('[1]QuellenBilanz'!$E$17)</f>
        <v>6468.1749193959995</v>
      </c>
      <c r="F21" s="64">
        <f>SUM('[1]QuellenBilanz'!$F$17)</f>
        <v>4944.3546785024</v>
      </c>
      <c r="G21" s="64">
        <f>SUM('[1]QuellenBilanz'!$G$17)</f>
        <v>69.09524</v>
      </c>
      <c r="H21" s="1392"/>
    </row>
    <row r="22" spans="1:7" ht="10.5" customHeight="1">
      <c r="A22" s="59"/>
      <c r="B22" s="64"/>
      <c r="C22" s="64"/>
      <c r="D22" s="64"/>
      <c r="E22" s="64"/>
      <c r="F22" s="64"/>
      <c r="G22" s="64"/>
    </row>
    <row r="23" spans="1:7" ht="10.5" customHeight="1">
      <c r="A23" s="66" t="s">
        <v>543</v>
      </c>
      <c r="B23" s="50"/>
      <c r="C23" s="66"/>
      <c r="D23" s="66"/>
      <c r="E23" s="66"/>
      <c r="F23" s="66"/>
      <c r="G23" s="66"/>
    </row>
    <row r="24" ht="10.5" customHeight="1"/>
    <row r="25" spans="1:7" ht="10.5" customHeight="1">
      <c r="A25" s="62">
        <v>1990</v>
      </c>
      <c r="B25" s="64">
        <v>100</v>
      </c>
      <c r="C25" s="67">
        <f>SUM(C12/B12*100)</f>
        <v>7.821302896550655</v>
      </c>
      <c r="D25" s="67">
        <f>SUM(D12/B12*100)</f>
        <v>72.79051801768411</v>
      </c>
      <c r="E25" s="67">
        <f>SUM(E12/B12*100)</f>
        <v>14.360612079026616</v>
      </c>
      <c r="F25" s="67">
        <f>SUM(F12/B12*100)</f>
        <v>4.9231310397097365</v>
      </c>
      <c r="G25" s="67">
        <f aca="true" t="shared" si="0" ref="G25:G34">SUM(G12/B12*100)</f>
        <v>0.10443596702888083</v>
      </c>
    </row>
    <row r="26" spans="1:9" ht="10.5" customHeight="1">
      <c r="A26" s="62">
        <v>1995</v>
      </c>
      <c r="B26" s="120">
        <v>100</v>
      </c>
      <c r="C26" s="67">
        <f aca="true" t="shared" si="1" ref="C26:C34">SUM(C13/B13*100)</f>
        <v>2.7047320561071473</v>
      </c>
      <c r="D26" s="67">
        <f aca="true" t="shared" si="2" ref="D26:D34">SUM(D13/B13*100)</f>
        <v>16.9646607085192</v>
      </c>
      <c r="E26" s="67">
        <f aca="true" t="shared" si="3" ref="E26:E34">SUM(E13/B13*100)</f>
        <v>54.58732820105803</v>
      </c>
      <c r="F26" s="67">
        <f aca="true" t="shared" si="4" ref="F26:F34">SUM(F13/B13*100)</f>
        <v>25.622132406726124</v>
      </c>
      <c r="G26" s="67">
        <f t="shared" si="0"/>
        <v>0.12070196156310024</v>
      </c>
      <c r="H26" s="60"/>
      <c r="I26" s="60"/>
    </row>
    <row r="27" spans="1:9" ht="10.5" customHeight="1">
      <c r="A27" s="62">
        <v>1996</v>
      </c>
      <c r="B27" s="120">
        <v>100</v>
      </c>
      <c r="C27" s="67">
        <f t="shared" si="1"/>
        <v>1.5395115555806942</v>
      </c>
      <c r="D27" s="67">
        <f t="shared" si="2"/>
        <v>13.43197391196716</v>
      </c>
      <c r="E27" s="67">
        <f t="shared" si="3"/>
        <v>51.639092772033955</v>
      </c>
      <c r="F27" s="67">
        <f t="shared" si="4"/>
        <v>33.25231137280652</v>
      </c>
      <c r="G27" s="67">
        <f t="shared" si="0"/>
        <v>0.13909483161193886</v>
      </c>
      <c r="H27" s="60"/>
      <c r="I27" s="60"/>
    </row>
    <row r="28" spans="1:9" ht="10.5" customHeight="1">
      <c r="A28" s="62">
        <v>1997</v>
      </c>
      <c r="B28" s="120">
        <v>100</v>
      </c>
      <c r="C28" s="67">
        <f t="shared" si="1"/>
        <v>2.0479816848589025</v>
      </c>
      <c r="D28" s="67">
        <f t="shared" si="2"/>
        <v>8.114202002874404</v>
      </c>
      <c r="E28" s="67">
        <f t="shared" si="3"/>
        <v>53.40871233632919</v>
      </c>
      <c r="F28" s="67">
        <f t="shared" si="4"/>
        <v>36.379687604259054</v>
      </c>
      <c r="G28" s="67">
        <f t="shared" si="0"/>
        <v>0.04941637167843329</v>
      </c>
      <c r="H28" s="60"/>
      <c r="I28" s="60"/>
    </row>
    <row r="29" spans="1:9" ht="10.5" customHeight="1">
      <c r="A29" s="62">
        <v>1998</v>
      </c>
      <c r="B29" s="120">
        <v>100</v>
      </c>
      <c r="C29" s="67">
        <f t="shared" si="1"/>
        <v>1.7819810964164695</v>
      </c>
      <c r="D29" s="67">
        <f t="shared" si="2"/>
        <v>5.548585632329816</v>
      </c>
      <c r="E29" s="67">
        <f t="shared" si="3"/>
        <v>55.67701141460274</v>
      </c>
      <c r="F29" s="67">
        <f t="shared" si="4"/>
        <v>36.87751076144604</v>
      </c>
      <c r="G29" s="67">
        <f t="shared" si="0"/>
        <v>0.11491109520494011</v>
      </c>
      <c r="H29" s="60"/>
      <c r="I29" s="60"/>
    </row>
    <row r="30" spans="1:9" ht="10.5" customHeight="1">
      <c r="A30" s="62">
        <v>1999</v>
      </c>
      <c r="B30" s="120">
        <v>100</v>
      </c>
      <c r="C30" s="67">
        <f t="shared" si="1"/>
        <v>1.8844524614118476</v>
      </c>
      <c r="D30" s="67">
        <f t="shared" si="2"/>
        <v>4.227493636318907</v>
      </c>
      <c r="E30" s="67">
        <f t="shared" si="3"/>
        <v>56.23734508148651</v>
      </c>
      <c r="F30" s="67">
        <f t="shared" si="4"/>
        <v>37.599050632908</v>
      </c>
      <c r="G30" s="67">
        <f t="shared" si="0"/>
        <v>0.05165818787472925</v>
      </c>
      <c r="H30" s="60"/>
      <c r="I30" s="60"/>
    </row>
    <row r="31" spans="1:9" ht="10.5" customHeight="1">
      <c r="A31" s="62">
        <v>2000</v>
      </c>
      <c r="B31" s="120">
        <v>100</v>
      </c>
      <c r="C31" s="67">
        <f t="shared" si="1"/>
        <v>0.9979559046745549</v>
      </c>
      <c r="D31" s="67">
        <f t="shared" si="2"/>
        <v>3.9315735153085867</v>
      </c>
      <c r="E31" s="67">
        <f t="shared" si="3"/>
        <v>56.25797916984033</v>
      </c>
      <c r="F31" s="67">
        <f t="shared" si="4"/>
        <v>38.49001774205372</v>
      </c>
      <c r="G31" s="67">
        <f t="shared" si="0"/>
        <v>0.3224736681227965</v>
      </c>
      <c r="H31" s="60"/>
      <c r="I31" s="60"/>
    </row>
    <row r="32" spans="1:9" ht="10.5" customHeight="1">
      <c r="A32" s="62">
        <v>2001</v>
      </c>
      <c r="B32" s="120">
        <v>100</v>
      </c>
      <c r="C32" s="67">
        <f t="shared" si="1"/>
        <v>0.9143299571746026</v>
      </c>
      <c r="D32" s="67">
        <f t="shared" si="2"/>
        <v>3.1468387083186786</v>
      </c>
      <c r="E32" s="67">
        <f t="shared" si="3"/>
        <v>56.54226679950182</v>
      </c>
      <c r="F32" s="67">
        <f t="shared" si="4"/>
        <v>39.074962568260524</v>
      </c>
      <c r="G32" s="67">
        <f t="shared" si="0"/>
        <v>0.32160196674437586</v>
      </c>
      <c r="H32" s="60"/>
      <c r="I32" s="60"/>
    </row>
    <row r="33" spans="1:9" ht="10.5" customHeight="1">
      <c r="A33" s="62">
        <v>2002</v>
      </c>
      <c r="B33" s="120">
        <v>100</v>
      </c>
      <c r="C33" s="67">
        <f t="shared" si="1"/>
        <v>0.8796082655121131</v>
      </c>
      <c r="D33" s="67">
        <f t="shared" si="2"/>
        <v>3.2572833818644757</v>
      </c>
      <c r="E33" s="67">
        <f t="shared" si="3"/>
        <v>55.64829804217991</v>
      </c>
      <c r="F33" s="67">
        <f t="shared" si="4"/>
        <v>40.2148103104435</v>
      </c>
      <c r="G33" s="64" t="s">
        <v>427</v>
      </c>
      <c r="H33" s="60"/>
      <c r="I33" s="60"/>
    </row>
    <row r="34" spans="1:9" ht="10.5" customHeight="1">
      <c r="A34" s="62">
        <v>2003</v>
      </c>
      <c r="B34" s="120">
        <v>100</v>
      </c>
      <c r="C34" s="67">
        <f t="shared" si="1"/>
        <v>0.8377277805944907</v>
      </c>
      <c r="D34" s="67">
        <f t="shared" si="2"/>
        <v>2.8704379322491964</v>
      </c>
      <c r="E34" s="67">
        <f t="shared" si="3"/>
        <v>54.24601798719142</v>
      </c>
      <c r="F34" s="67">
        <f t="shared" si="4"/>
        <v>41.46634192294554</v>
      </c>
      <c r="G34" s="67">
        <f t="shared" si="0"/>
        <v>0.5794743770193695</v>
      </c>
      <c r="H34" s="60"/>
      <c r="I34" s="60"/>
    </row>
    <row r="35" spans="1:9" ht="10.5" customHeight="1">
      <c r="A35" s="59"/>
      <c r="B35" s="120"/>
      <c r="C35" s="67"/>
      <c r="D35" s="67"/>
      <c r="E35" s="67"/>
      <c r="F35" s="67"/>
      <c r="G35" s="67"/>
      <c r="H35" s="60"/>
      <c r="I35" s="60"/>
    </row>
    <row r="36" spans="1:7" ht="10.5" customHeight="1">
      <c r="A36" s="66" t="s">
        <v>428</v>
      </c>
      <c r="B36" s="50"/>
      <c r="C36" s="46"/>
      <c r="D36" s="46"/>
      <c r="E36" s="46"/>
      <c r="F36" s="46"/>
      <c r="G36" s="46"/>
    </row>
    <row r="37" spans="1:2" ht="10.5" customHeight="1">
      <c r="A37" s="59"/>
      <c r="B37" s="60"/>
    </row>
    <row r="38" spans="1:7" ht="10.5" customHeight="1">
      <c r="A38" s="62">
        <v>1990</v>
      </c>
      <c r="B38" s="85">
        <v>100</v>
      </c>
      <c r="C38" s="85">
        <v>100</v>
      </c>
      <c r="D38" s="85">
        <v>100</v>
      </c>
      <c r="E38" s="85">
        <v>100</v>
      </c>
      <c r="F38" s="85">
        <v>100</v>
      </c>
      <c r="G38" s="85">
        <v>100</v>
      </c>
    </row>
    <row r="39" spans="1:7" ht="10.5" customHeight="1">
      <c r="A39" s="62">
        <v>1995</v>
      </c>
      <c r="B39" s="67">
        <f>SUM(B13/$B$12*100)</f>
        <v>47.12787652023953</v>
      </c>
      <c r="C39" s="67">
        <f>SUM(C13/$C$12*100)</f>
        <v>16.297575998081747</v>
      </c>
      <c r="D39" s="67">
        <f>SUM(D13/$D$12*100)</f>
        <v>10.983689316300996</v>
      </c>
      <c r="E39" s="67">
        <f>SUM(E13/$E$12*100)</f>
        <v>179.1417280038126</v>
      </c>
      <c r="F39" s="67">
        <f>SUM(F13/$F$12*100)</f>
        <v>245.27413195172855</v>
      </c>
      <c r="G39" s="67">
        <f>SUM(G13/$G$12*100)</f>
        <v>54.46808510638298</v>
      </c>
    </row>
    <row r="40" spans="1:7" ht="10.5" customHeight="1">
      <c r="A40" s="62">
        <v>1996</v>
      </c>
      <c r="B40" s="67">
        <f aca="true" t="shared" si="5" ref="B40:B47">SUM(B14/$B$12*100)</f>
        <v>48.564041890124976</v>
      </c>
      <c r="C40" s="67">
        <f aca="true" t="shared" si="6" ref="C40:C47">SUM(C14/$C$12*100)</f>
        <v>9.55913671474417</v>
      </c>
      <c r="D40" s="67">
        <f aca="true" t="shared" si="7" ref="D40:D47">SUM(D14/$D$12*100)</f>
        <v>8.961482367378718</v>
      </c>
      <c r="E40" s="67">
        <f aca="true" t="shared" si="8" ref="E40:E47">SUM(E14/$E$12*100)</f>
        <v>174.63065297973634</v>
      </c>
      <c r="F40" s="67">
        <f aca="true" t="shared" si="9" ref="F40:F47">SUM(F14/$F$12*100)</f>
        <v>328.0161810496244</v>
      </c>
      <c r="G40" s="67">
        <f aca="true" t="shared" si="10" ref="G40:G45">SUM(G14/$G$12*100)</f>
        <v>64.68085106382979</v>
      </c>
    </row>
    <row r="41" spans="1:7" ht="10.5" customHeight="1">
      <c r="A41" s="62">
        <v>1997</v>
      </c>
      <c r="B41" s="67">
        <f t="shared" si="5"/>
        <v>45.55277438704087</v>
      </c>
      <c r="C41" s="67">
        <f t="shared" si="6"/>
        <v>11.927839756763882</v>
      </c>
      <c r="D41" s="67">
        <f t="shared" si="7"/>
        <v>5.077919806505765</v>
      </c>
      <c r="E41" s="67">
        <f t="shared" si="8"/>
        <v>169.41583060462955</v>
      </c>
      <c r="F41" s="67">
        <f t="shared" si="9"/>
        <v>336.6141766979144</v>
      </c>
      <c r="G41" s="67">
        <f t="shared" si="10"/>
        <v>21.554382978723407</v>
      </c>
    </row>
    <row r="42" spans="1:7" ht="10.5" customHeight="1">
      <c r="A42" s="62">
        <v>1998</v>
      </c>
      <c r="B42" s="67">
        <f t="shared" si="5"/>
        <v>45.250558613781934</v>
      </c>
      <c r="C42" s="67">
        <f t="shared" si="6"/>
        <v>10.309745207234808</v>
      </c>
      <c r="D42" s="67">
        <f t="shared" si="7"/>
        <v>3.449303648564924</v>
      </c>
      <c r="E42" s="67">
        <f t="shared" si="8"/>
        <v>175.4393095915628</v>
      </c>
      <c r="F42" s="67">
        <f t="shared" si="9"/>
        <v>338.95664136934585</v>
      </c>
      <c r="G42" s="67">
        <f t="shared" si="10"/>
        <v>49.789276595744674</v>
      </c>
    </row>
    <row r="43" spans="1:7" ht="10.5" customHeight="1">
      <c r="A43" s="62">
        <v>1999</v>
      </c>
      <c r="B43" s="67">
        <v>174.322</v>
      </c>
      <c r="C43" s="67">
        <f t="shared" si="6"/>
        <v>10.659627365404196</v>
      </c>
      <c r="D43" s="67">
        <f t="shared" si="7"/>
        <v>2.569473213859826</v>
      </c>
      <c r="E43" s="67">
        <f t="shared" si="8"/>
        <v>173.255807566677</v>
      </c>
      <c r="F43" s="67">
        <f t="shared" si="9"/>
        <v>337.88695559687625</v>
      </c>
      <c r="G43" s="67">
        <f t="shared" si="10"/>
        <v>21.88391489361702</v>
      </c>
    </row>
    <row r="44" spans="1:7" ht="10.5" customHeight="1">
      <c r="A44" s="62">
        <v>2000</v>
      </c>
      <c r="B44" s="67">
        <f t="shared" si="5"/>
        <v>43.01132824762619</v>
      </c>
      <c r="C44" s="67">
        <f t="shared" si="6"/>
        <v>5.488012618913414</v>
      </c>
      <c r="D44" s="67">
        <f t="shared" si="7"/>
        <v>2.3231349851848653</v>
      </c>
      <c r="E44" s="67">
        <f t="shared" si="8"/>
        <v>168.4977210794578</v>
      </c>
      <c r="F44" s="67">
        <f t="shared" si="9"/>
        <v>336.2711197421298</v>
      </c>
      <c r="G44" s="67">
        <f t="shared" si="10"/>
        <v>132.8088510638298</v>
      </c>
    </row>
    <row r="45" spans="1:7" ht="10.5" customHeight="1">
      <c r="A45" s="62">
        <v>2001</v>
      </c>
      <c r="B45" s="67">
        <f t="shared" si="5"/>
        <v>44.010752029187465</v>
      </c>
      <c r="C45" s="67">
        <f t="shared" si="6"/>
        <v>5.144967475408196</v>
      </c>
      <c r="D45" s="67">
        <f t="shared" si="7"/>
        <v>1.902648062403063</v>
      </c>
      <c r="E45" s="67">
        <f t="shared" si="8"/>
        <v>173.28423535062203</v>
      </c>
      <c r="F45" s="67">
        <f t="shared" si="9"/>
        <v>349.31397809043267</v>
      </c>
      <c r="G45" s="67">
        <f t="shared" si="10"/>
        <v>135.52748936170212</v>
      </c>
    </row>
    <row r="46" spans="1:7" ht="10.5" customHeight="1">
      <c r="A46" s="62">
        <v>2002</v>
      </c>
      <c r="B46" s="67">
        <f t="shared" si="5"/>
        <v>42.89755743950783</v>
      </c>
      <c r="C46" s="67">
        <f t="shared" si="6"/>
        <v>4.82439391405142</v>
      </c>
      <c r="D46" s="67">
        <f t="shared" si="7"/>
        <v>1.9196113006963222</v>
      </c>
      <c r="E46" s="67">
        <f t="shared" si="8"/>
        <v>166.23080190026764</v>
      </c>
      <c r="F46" s="67">
        <f t="shared" si="9"/>
        <v>350.41056622227813</v>
      </c>
      <c r="G46" s="64" t="s">
        <v>429</v>
      </c>
    </row>
    <row r="47" spans="1:7" ht="10.5" customHeight="1">
      <c r="A47" s="62">
        <v>2003</v>
      </c>
      <c r="B47" s="67">
        <f t="shared" si="5"/>
        <v>42.39221504743099</v>
      </c>
      <c r="C47" s="67">
        <f t="shared" si="6"/>
        <v>4.540565260786755</v>
      </c>
      <c r="D47" s="67">
        <f t="shared" si="7"/>
        <v>1.6717043018521789</v>
      </c>
      <c r="E47" s="67">
        <f t="shared" si="8"/>
        <v>160.1330672623878</v>
      </c>
      <c r="F47" s="67">
        <f t="shared" si="9"/>
        <v>357.0593733640394</v>
      </c>
      <c r="G47" s="67">
        <f>SUM(G21/$G$12*100)</f>
        <v>235.21783829787236</v>
      </c>
    </row>
    <row r="48" spans="1:7" ht="10.5" customHeight="1">
      <c r="A48" s="59"/>
      <c r="B48" s="67"/>
      <c r="C48" s="67"/>
      <c r="D48" s="67"/>
      <c r="E48" s="67"/>
      <c r="F48" s="67"/>
      <c r="G48" s="75"/>
    </row>
    <row r="49" spans="1:7" ht="10.5" customHeight="1">
      <c r="A49" s="66" t="s">
        <v>430</v>
      </c>
      <c r="B49" s="50"/>
      <c r="C49" s="66"/>
      <c r="D49" s="66"/>
      <c r="E49" s="66"/>
      <c r="F49" s="66"/>
      <c r="G49" s="66"/>
    </row>
    <row r="50" ht="10.5" customHeight="1"/>
    <row r="51" spans="1:13" ht="10.5" customHeight="1">
      <c r="A51" s="62">
        <v>1990</v>
      </c>
      <c r="B51" s="68" t="s">
        <v>544</v>
      </c>
      <c r="C51" s="68" t="s">
        <v>544</v>
      </c>
      <c r="D51" s="68" t="s">
        <v>544</v>
      </c>
      <c r="E51" s="68" t="s">
        <v>544</v>
      </c>
      <c r="F51" s="68" t="s">
        <v>544</v>
      </c>
      <c r="G51" s="68" t="s">
        <v>544</v>
      </c>
      <c r="H51" s="68"/>
      <c r="I51" s="68"/>
      <c r="J51" s="68"/>
      <c r="K51" s="68"/>
      <c r="L51" s="68"/>
      <c r="M51" s="68"/>
    </row>
    <row r="52" spans="1:8" ht="10.5" customHeight="1">
      <c r="A52" s="62">
        <v>1995</v>
      </c>
      <c r="B52" s="70">
        <v>-5.350944264667717</v>
      </c>
      <c r="C52" s="72">
        <v>-55.365991130056344</v>
      </c>
      <c r="D52" s="71">
        <v>-43.468134863617</v>
      </c>
      <c r="E52" s="72">
        <v>7.503427187418097</v>
      </c>
      <c r="F52" s="72">
        <v>36.963539461001005</v>
      </c>
      <c r="G52" s="72">
        <v>20.609075832956435</v>
      </c>
      <c r="H52" s="72"/>
    </row>
    <row r="53" spans="1:8" ht="10.5" customHeight="1">
      <c r="A53" s="62">
        <v>1996</v>
      </c>
      <c r="B53" s="70">
        <v>3.0473797589175575</v>
      </c>
      <c r="C53" s="72">
        <v>-41.34626697940051</v>
      </c>
      <c r="D53" s="71">
        <v>-18.41099917057106</v>
      </c>
      <c r="E53" s="72">
        <v>-2.5181598248177295</v>
      </c>
      <c r="F53" s="72">
        <v>33.73451918450985</v>
      </c>
      <c r="G53" s="72">
        <v>18.75</v>
      </c>
      <c r="H53" s="72"/>
    </row>
    <row r="54" spans="1:8" ht="10.5" customHeight="1">
      <c r="A54" s="62">
        <v>1997</v>
      </c>
      <c r="B54" s="70">
        <v>-6.200611369821786</v>
      </c>
      <c r="C54" s="72">
        <v>24.779466103525706</v>
      </c>
      <c r="D54" s="71">
        <v>-43.33616249706371</v>
      </c>
      <c r="E54" s="72">
        <v>-2.986201039809373</v>
      </c>
      <c r="F54" s="72">
        <v>2.621210825873632</v>
      </c>
      <c r="G54" s="72">
        <v>-66.6757894736842</v>
      </c>
      <c r="H54" s="72"/>
    </row>
    <row r="55" spans="1:8" ht="10.5" customHeight="1">
      <c r="A55" s="62">
        <v>1998</v>
      </c>
      <c r="B55" s="70">
        <v>-0.6634409809842907</v>
      </c>
      <c r="C55" s="72">
        <v>-13.565696576461022</v>
      </c>
      <c r="D55" s="71">
        <v>-32.07250645932373</v>
      </c>
      <c r="E55" s="72">
        <v>3.5554404599829894</v>
      </c>
      <c r="F55" s="72">
        <v>0.6958900823519372</v>
      </c>
      <c r="G55" s="72">
        <v>130.99374565670598</v>
      </c>
      <c r="H55" s="60"/>
    </row>
    <row r="56" spans="1:8" ht="10.5" customHeight="1">
      <c r="A56" s="62">
        <v>1999</v>
      </c>
      <c r="B56" s="70">
        <v>-2.228563228367321</v>
      </c>
      <c r="C56" s="72">
        <v>3.3937032500459736</v>
      </c>
      <c r="D56" s="71">
        <v>-25.50747989586681</v>
      </c>
      <c r="E56" s="72">
        <v>-1.2445910953304633</v>
      </c>
      <c r="F56" s="72">
        <v>-0.31558188921985675</v>
      </c>
      <c r="G56" s="72">
        <v>-56.04693140794224</v>
      </c>
      <c r="H56" s="60"/>
    </row>
    <row r="57" spans="1:8" ht="10.5" customHeight="1">
      <c r="A57" s="62">
        <v>2000</v>
      </c>
      <c r="B57" s="70">
        <v>-2.781948559392717</v>
      </c>
      <c r="C57" s="72">
        <v>-48.51590556791178</v>
      </c>
      <c r="D57" s="72">
        <v>-9.587110203998392</v>
      </c>
      <c r="E57" s="72">
        <v>-2.746278207954461</v>
      </c>
      <c r="F57" s="72">
        <v>-0.47821788559197387</v>
      </c>
      <c r="G57" s="72">
        <v>506.8788501026694</v>
      </c>
      <c r="H57" s="60"/>
    </row>
    <row r="58" spans="1:8" ht="10.5" customHeight="1">
      <c r="A58" s="62">
        <v>2001</v>
      </c>
      <c r="B58" s="70">
        <v>2.3236291978879535</v>
      </c>
      <c r="C58" s="72">
        <v>-6.250808212848796</v>
      </c>
      <c r="D58" s="72">
        <v>-18.099978066850966</v>
      </c>
      <c r="E58" s="72">
        <v>2.8406997082809653</v>
      </c>
      <c r="F58" s="72">
        <v>3.8786733628224823</v>
      </c>
      <c r="G58" s="72">
        <v>2.0470309592285503</v>
      </c>
      <c r="H58" s="60"/>
    </row>
    <row r="59" spans="1:8" ht="10.5" customHeight="1">
      <c r="A59" s="62">
        <v>2002</v>
      </c>
      <c r="B59" s="70">
        <f aca="true" t="shared" si="11" ref="B59:F60">(B20/B19*100)-100</f>
        <v>-2.529369616182379</v>
      </c>
      <c r="C59" s="72">
        <f t="shared" si="11"/>
        <v>-6.230818035080802</v>
      </c>
      <c r="D59" s="72">
        <f t="shared" si="11"/>
        <v>0.8915594338468651</v>
      </c>
      <c r="E59" s="72">
        <f t="shared" si="11"/>
        <v>-4.070441512514137</v>
      </c>
      <c r="F59" s="72">
        <f t="shared" si="11"/>
        <v>0.31392620983564257</v>
      </c>
      <c r="G59" s="64" t="s">
        <v>429</v>
      </c>
      <c r="H59" s="60"/>
    </row>
    <row r="60" spans="1:8" ht="10.5" customHeight="1">
      <c r="A60" s="62">
        <v>2003</v>
      </c>
      <c r="B60" s="70">
        <f t="shared" si="11"/>
        <v>-1.1780213658771856</v>
      </c>
      <c r="C60" s="72">
        <f t="shared" si="11"/>
        <v>-5.883198145118129</v>
      </c>
      <c r="D60" s="72">
        <f t="shared" si="11"/>
        <v>-12.91443735271912</v>
      </c>
      <c r="E60" s="72">
        <f t="shared" si="11"/>
        <v>-3.6682339062156615</v>
      </c>
      <c r="F60" s="72">
        <f t="shared" si="11"/>
        <v>1.8974334060302596</v>
      </c>
      <c r="G60" s="64" t="s">
        <v>429</v>
      </c>
      <c r="H60" s="60"/>
    </row>
    <row r="61" spans="1:8" ht="10.5" customHeight="1">
      <c r="A61" s="80"/>
      <c r="B61" s="60"/>
      <c r="C61" s="60"/>
      <c r="D61" s="60"/>
      <c r="E61" s="60"/>
      <c r="F61" s="60"/>
      <c r="G61" s="60"/>
      <c r="H61" s="60"/>
    </row>
    <row r="62" spans="1:8" ht="11.25" customHeight="1">
      <c r="A62" s="80"/>
      <c r="B62" s="60"/>
      <c r="C62" s="60"/>
      <c r="D62" s="60"/>
      <c r="E62" s="60"/>
      <c r="F62" s="60"/>
      <c r="G62" s="60"/>
      <c r="H62" s="60"/>
    </row>
    <row r="63" spans="1:8" ht="11.25" customHeight="1">
      <c r="A63" s="59"/>
      <c r="B63" s="60"/>
      <c r="C63" s="60"/>
      <c r="D63" s="60"/>
      <c r="E63" s="60"/>
      <c r="F63" s="60"/>
      <c r="G63" s="60"/>
      <c r="H63" s="60"/>
    </row>
    <row r="64" spans="1:8" ht="11.25" customHeight="1">
      <c r="A64" s="59"/>
      <c r="B64" s="60"/>
      <c r="C64" s="60"/>
      <c r="D64" s="60"/>
      <c r="E64" s="60"/>
      <c r="F64" s="60"/>
      <c r="G64" s="60"/>
      <c r="H64" s="60"/>
    </row>
    <row r="65" spans="1:8" ht="11.25" customHeight="1">
      <c r="A65" s="59"/>
      <c r="B65" s="60"/>
      <c r="C65" s="60"/>
      <c r="D65" s="60"/>
      <c r="E65" s="60"/>
      <c r="F65" s="60"/>
      <c r="G65" s="60"/>
      <c r="H65" s="60"/>
    </row>
    <row r="66" spans="1:8" ht="11.25" customHeight="1">
      <c r="A66" s="59"/>
      <c r="B66" s="60"/>
      <c r="C66" s="60"/>
      <c r="D66" s="60"/>
      <c r="E66" s="60"/>
      <c r="F66" s="60"/>
      <c r="G66" s="60"/>
      <c r="H66" s="60"/>
    </row>
    <row r="67" spans="1:8" ht="11.25" customHeight="1">
      <c r="A67" s="59"/>
      <c r="B67" s="60"/>
      <c r="C67" s="60"/>
      <c r="D67" s="60"/>
      <c r="E67" s="60"/>
      <c r="F67" s="60"/>
      <c r="G67" s="60"/>
      <c r="H67" s="60"/>
    </row>
    <row r="68" spans="1:8" ht="11.25" customHeight="1">
      <c r="A68" s="59"/>
      <c r="B68" s="60"/>
      <c r="C68" s="60"/>
      <c r="D68" s="60"/>
      <c r="E68" s="60"/>
      <c r="F68" s="60"/>
      <c r="G68" s="60"/>
      <c r="H68" s="60"/>
    </row>
    <row r="69" spans="1:8" ht="11.25" customHeight="1">
      <c r="A69" s="59"/>
      <c r="B69" s="60"/>
      <c r="C69" s="60"/>
      <c r="D69" s="60"/>
      <c r="E69" s="60"/>
      <c r="F69" s="60"/>
      <c r="G69" s="60"/>
      <c r="H69" s="60"/>
    </row>
  </sheetData>
  <mergeCells count="3">
    <mergeCell ref="A3:G3"/>
    <mergeCell ref="A4:G4"/>
    <mergeCell ref="A7:A8"/>
  </mergeCells>
  <printOptions/>
  <pageMargins left="0.7874015748031497" right="0.7874015748031497" top="0.7874015748031497" bottom="0" header="0.5118110236220472" footer="0.5118110236220472"/>
  <pageSetup horizontalDpi="600" verticalDpi="600" orientation="portrait" paperSize="9" r:id="rId2"/>
  <headerFooter alignWithMargins="0">
    <oddHeader>&amp;C&amp;9- 31 -</oddHeader>
  </headerFooter>
  <drawing r:id="rId1"/>
</worksheet>
</file>

<file path=xl/worksheets/sheet27.xml><?xml version="1.0" encoding="utf-8"?>
<worksheet xmlns="http://schemas.openxmlformats.org/spreadsheetml/2006/main" xmlns:r="http://schemas.openxmlformats.org/officeDocument/2006/relationships">
  <dimension ref="A1:I755"/>
  <sheetViews>
    <sheetView workbookViewId="0" topLeftCell="A48">
      <selection activeCell="AC66" sqref="AC66"/>
    </sheetView>
  </sheetViews>
  <sheetFormatPr defaultColWidth="11.421875" defaultRowHeight="12.75"/>
  <cols>
    <col min="4" max="4" width="14.421875" style="0" bestFit="1" customWidth="1"/>
    <col min="5" max="5" width="12.00390625" style="0" bestFit="1" customWidth="1"/>
  </cols>
  <sheetData>
    <row r="1" s="47" customFormat="1" ht="11.25" customHeight="1">
      <c r="A1" s="48"/>
    </row>
    <row r="2" s="47" customFormat="1" ht="11.25" customHeight="1">
      <c r="A2" s="48"/>
    </row>
    <row r="3" spans="1:7" s="47" customFormat="1" ht="14.25">
      <c r="A3" s="49" t="s">
        <v>431</v>
      </c>
      <c r="B3" s="77"/>
      <c r="C3" s="46"/>
      <c r="D3" s="46"/>
      <c r="E3" s="46"/>
      <c r="F3" s="46"/>
      <c r="G3" s="46"/>
    </row>
    <row r="4" spans="1:7" s="47" customFormat="1" ht="12.75">
      <c r="A4" s="834" t="s">
        <v>432</v>
      </c>
      <c r="B4" s="46"/>
      <c r="C4" s="46"/>
      <c r="D4" s="46"/>
      <c r="E4" s="46"/>
      <c r="F4" s="46"/>
      <c r="G4" s="46"/>
    </row>
    <row r="5" spans="1:7" s="47" customFormat="1" ht="11.25" customHeight="1">
      <c r="A5" s="834"/>
      <c r="B5" s="46"/>
      <c r="C5" s="46"/>
      <c r="D5" s="46"/>
      <c r="E5" s="46"/>
      <c r="F5" s="46"/>
      <c r="G5" s="46"/>
    </row>
    <row r="6" s="47" customFormat="1" ht="11.25" customHeight="1">
      <c r="A6" s="76"/>
    </row>
    <row r="7" spans="1:9" s="47" customFormat="1" ht="11.25" customHeight="1">
      <c r="A7" s="1414"/>
      <c r="B7" s="1438" t="s">
        <v>433</v>
      </c>
      <c r="C7" s="1439" t="s">
        <v>537</v>
      </c>
      <c r="D7" s="1440"/>
      <c r="E7" s="1440"/>
      <c r="F7" s="1440"/>
      <c r="G7" s="1441"/>
      <c r="H7" s="836"/>
      <c r="I7" s="836"/>
    </row>
    <row r="8" spans="1:8" s="47" customFormat="1" ht="11.25" customHeight="1">
      <c r="A8" s="1437"/>
      <c r="B8" s="1424"/>
      <c r="C8" s="1442" t="s">
        <v>434</v>
      </c>
      <c r="D8" s="1404" t="s">
        <v>611</v>
      </c>
      <c r="E8" s="1405"/>
      <c r="F8" s="1406"/>
      <c r="G8" s="1407" t="s">
        <v>435</v>
      </c>
      <c r="H8" s="836"/>
    </row>
    <row r="9" spans="1:8" s="47" customFormat="1" ht="11.25" customHeight="1">
      <c r="A9" s="1437"/>
      <c r="B9" s="1424"/>
      <c r="C9" s="1443"/>
      <c r="D9" s="835" t="s">
        <v>436</v>
      </c>
      <c r="E9" s="1438" t="s">
        <v>230</v>
      </c>
      <c r="F9" s="837"/>
      <c r="G9" s="1408"/>
      <c r="H9" s="836"/>
    </row>
    <row r="10" spans="1:8" s="47" customFormat="1" ht="11.25" customHeight="1">
      <c r="A10" s="1437"/>
      <c r="B10" s="1424"/>
      <c r="C10" s="1443"/>
      <c r="D10" s="838" t="s">
        <v>437</v>
      </c>
      <c r="E10" s="1410"/>
      <c r="F10" s="839" t="s">
        <v>231</v>
      </c>
      <c r="G10" s="1408"/>
      <c r="H10" s="836"/>
    </row>
    <row r="11" spans="1:7" s="47" customFormat="1" ht="11.25" customHeight="1">
      <c r="A11" s="1437"/>
      <c r="B11" s="1424"/>
      <c r="C11" s="1443"/>
      <c r="D11" s="838" t="s">
        <v>438</v>
      </c>
      <c r="E11" s="1410"/>
      <c r="F11" s="839" t="s">
        <v>439</v>
      </c>
      <c r="G11" s="1408"/>
    </row>
    <row r="12" spans="1:8" s="47" customFormat="1" ht="11.25" customHeight="1">
      <c r="A12" s="1415"/>
      <c r="B12" s="1425"/>
      <c r="C12" s="1444"/>
      <c r="D12" s="840" t="s">
        <v>440</v>
      </c>
      <c r="E12" s="1411"/>
      <c r="F12" s="841"/>
      <c r="G12" s="1409"/>
      <c r="H12" s="76"/>
    </row>
    <row r="13" spans="1:2" s="47" customFormat="1" ht="11.25" customHeight="1">
      <c r="A13" s="59"/>
      <c r="B13" s="60"/>
    </row>
    <row r="14" spans="1:7" s="47" customFormat="1" ht="11.25" customHeight="1">
      <c r="A14" s="61" t="s">
        <v>665</v>
      </c>
      <c r="B14" s="50"/>
      <c r="C14" s="46"/>
      <c r="D14" s="46"/>
      <c r="E14" s="46"/>
      <c r="F14" s="46"/>
      <c r="G14" s="46"/>
    </row>
    <row r="15" spans="1:2" s="47" customFormat="1" ht="11.25" customHeight="1">
      <c r="A15" s="59"/>
      <c r="B15" s="60"/>
    </row>
    <row r="16" spans="1:8" s="47" customFormat="1" ht="11.25" customHeight="1">
      <c r="A16" s="62">
        <v>1990</v>
      </c>
      <c r="B16" s="63">
        <v>28127.283000000003</v>
      </c>
      <c r="C16" s="64">
        <v>6731.738</v>
      </c>
      <c r="D16" s="64">
        <v>1776.2960000000003</v>
      </c>
      <c r="E16" s="64">
        <v>4222.151</v>
      </c>
      <c r="F16" s="64">
        <v>733.291</v>
      </c>
      <c r="G16" s="64">
        <v>21395.545000000002</v>
      </c>
      <c r="H16" s="64"/>
    </row>
    <row r="17" spans="1:8" s="47" customFormat="1" ht="11.25" customHeight="1">
      <c r="A17" s="62">
        <v>1995</v>
      </c>
      <c r="B17" s="64">
        <v>13255.791200738326</v>
      </c>
      <c r="C17" s="64">
        <v>2317.8893986934017</v>
      </c>
      <c r="D17" s="64">
        <v>558.0109189586076</v>
      </c>
      <c r="E17" s="64">
        <v>1656.572670343216</v>
      </c>
      <c r="F17" s="64">
        <v>103.30580939157781</v>
      </c>
      <c r="G17" s="64">
        <v>10937.901802044924</v>
      </c>
      <c r="H17" s="64"/>
    </row>
    <row r="18" spans="1:8" s="47" customFormat="1" ht="11.25" customHeight="1">
      <c r="A18" s="62">
        <v>1996</v>
      </c>
      <c r="B18" s="64">
        <v>13659.745498674001</v>
      </c>
      <c r="C18" s="64">
        <v>2654.349453999</v>
      </c>
      <c r="D18" s="64">
        <v>811.557987934</v>
      </c>
      <c r="E18" s="64">
        <v>1820.9201573609998</v>
      </c>
      <c r="F18" s="64">
        <v>21.871308704</v>
      </c>
      <c r="G18" s="64">
        <v>11005.396044675</v>
      </c>
      <c r="H18" s="64"/>
    </row>
    <row r="19" spans="1:8" s="47" customFormat="1" ht="11.25" customHeight="1">
      <c r="A19" s="62">
        <v>1997</v>
      </c>
      <c r="B19" s="64">
        <v>12812.757766194502</v>
      </c>
      <c r="C19" s="64">
        <v>2134.5487083410003</v>
      </c>
      <c r="D19" s="64">
        <v>864.037219761</v>
      </c>
      <c r="E19" s="64">
        <v>1259.5425114280001</v>
      </c>
      <c r="F19" s="64">
        <v>10.968977152000003</v>
      </c>
      <c r="G19" s="64">
        <v>10678.2090578535</v>
      </c>
      <c r="H19" s="64"/>
    </row>
    <row r="20" spans="1:8" s="47" customFormat="1" ht="11.25" customHeight="1">
      <c r="A20" s="62">
        <v>1998</v>
      </c>
      <c r="B20" s="64">
        <v>12727.75268037932</v>
      </c>
      <c r="C20" s="64">
        <v>2058.61000583432</v>
      </c>
      <c r="D20" s="64">
        <v>907.9730019352</v>
      </c>
      <c r="E20" s="64">
        <v>1138.507602446</v>
      </c>
      <c r="F20" s="64">
        <v>12.12940145312</v>
      </c>
      <c r="G20" s="64">
        <v>10669.142674545</v>
      </c>
      <c r="H20" s="64"/>
    </row>
    <row r="21" spans="1:8" s="47" customFormat="1" ht="11.25" customHeight="1">
      <c r="A21" s="62">
        <v>1999</v>
      </c>
      <c r="B21" s="64">
        <v>12444.106664346851</v>
      </c>
      <c r="C21" s="64">
        <v>1770.438298712</v>
      </c>
      <c r="D21" s="64">
        <v>776.2305164208001</v>
      </c>
      <c r="E21" s="64">
        <v>991.5191972292</v>
      </c>
      <c r="F21" s="64">
        <v>2.6885850620000005</v>
      </c>
      <c r="G21" s="64">
        <v>10673.66836563485</v>
      </c>
      <c r="H21" s="64"/>
    </row>
    <row r="22" spans="1:8" s="47" customFormat="1" ht="11.25" customHeight="1">
      <c r="A22" s="62">
        <v>2000</v>
      </c>
      <c r="B22" s="64">
        <v>12097.91801826876</v>
      </c>
      <c r="C22" s="64">
        <v>1665.5528007017783</v>
      </c>
      <c r="D22" s="64">
        <v>803.285757434</v>
      </c>
      <c r="E22" s="64">
        <v>856.1783012517784</v>
      </c>
      <c r="F22" s="64">
        <v>6.088742016000001</v>
      </c>
      <c r="G22" s="64">
        <v>10432.365217566981</v>
      </c>
      <c r="H22" s="64"/>
    </row>
    <row r="23" spans="1:8" s="47" customFormat="1" ht="11.25" customHeight="1">
      <c r="A23" s="62">
        <v>2001</v>
      </c>
      <c r="B23" s="64">
        <v>12379.028773677801</v>
      </c>
      <c r="C23" s="64">
        <v>1639.7514682752</v>
      </c>
      <c r="D23" s="64">
        <v>787.8522069024001</v>
      </c>
      <c r="E23" s="64">
        <v>845.666031696</v>
      </c>
      <c r="F23" s="64">
        <v>6.233229676800001</v>
      </c>
      <c r="G23" s="64">
        <v>10739.2773054026</v>
      </c>
      <c r="H23" s="64"/>
    </row>
    <row r="24" spans="1:7" s="47" customFormat="1" ht="11.25" customHeight="1">
      <c r="A24" s="62">
        <v>2002</v>
      </c>
      <c r="B24" s="64">
        <v>12065.917381097921</v>
      </c>
      <c r="C24" s="64">
        <v>1771.8872802285598</v>
      </c>
      <c r="D24" s="64">
        <v>801.0504818212</v>
      </c>
      <c r="E24" s="64">
        <v>966.1839020719999</v>
      </c>
      <c r="F24" s="64">
        <v>4.65289633536</v>
      </c>
      <c r="G24" s="64">
        <v>10294.03010086936</v>
      </c>
    </row>
    <row r="25" spans="1:8" s="47" customFormat="1" ht="11.25" customHeight="1">
      <c r="A25" s="62">
        <v>2003</v>
      </c>
      <c r="B25" s="64">
        <f>SUM('[1]QuellenBilanz'!$B$17)</f>
        <v>11923.778296359498</v>
      </c>
      <c r="C25" s="64">
        <f>SUM('[1]QuellenBilanz'!$B$12)</f>
        <v>1909.0517130784</v>
      </c>
      <c r="D25" s="64">
        <f>SUM('[1]QuellenBilanz'!$B$5:$B$7)</f>
        <v>1499.98043104</v>
      </c>
      <c r="E25" s="64">
        <f>SUM('[1]QuellenBilanz'!$B$8)</f>
        <v>404.424022</v>
      </c>
      <c r="F25" s="64">
        <f>SUM('[1]QuellenBilanz'!$B$9:$B$11)</f>
        <v>4.647260038400001</v>
      </c>
      <c r="G25" s="64">
        <f>SUM('[1]QuellenBilanz'!$B$16)</f>
        <v>10014.726583281099</v>
      </c>
      <c r="H25" s="64"/>
    </row>
    <row r="26" spans="1:7" s="47" customFormat="1" ht="11.25" customHeight="1">
      <c r="A26" s="59"/>
      <c r="B26" s="64"/>
      <c r="C26" s="64"/>
      <c r="D26" s="64"/>
      <c r="E26" s="64"/>
      <c r="F26" s="64"/>
      <c r="G26" s="64"/>
    </row>
    <row r="27" spans="1:7" s="47" customFormat="1" ht="11.25" customHeight="1">
      <c r="A27" s="66" t="s">
        <v>543</v>
      </c>
      <c r="B27" s="50"/>
      <c r="C27" s="46"/>
      <c r="D27" s="46"/>
      <c r="E27" s="46"/>
      <c r="F27" s="46"/>
      <c r="G27" s="46"/>
    </row>
    <row r="28" s="47" customFormat="1" ht="11.25" customHeight="1">
      <c r="A28" s="48"/>
    </row>
    <row r="29" spans="1:8" s="47" customFormat="1" ht="11.25" customHeight="1">
      <c r="A29" s="62">
        <v>1990</v>
      </c>
      <c r="B29" s="64">
        <v>100</v>
      </c>
      <c r="C29" s="67">
        <f aca="true" t="shared" si="0" ref="C29:C38">SUM(C16/B16*100)</f>
        <v>23.933125712853247</v>
      </c>
      <c r="D29" s="67">
        <f aca="true" t="shared" si="1" ref="D29:D38">SUM(D16/B16*100)</f>
        <v>6.315206484750056</v>
      </c>
      <c r="E29" s="67">
        <f aca="true" t="shared" si="2" ref="E29:E38">SUM(E16/B16*100)</f>
        <v>15.01087396176872</v>
      </c>
      <c r="F29" s="67">
        <f aca="true" t="shared" si="3" ref="F29:F38">SUM(F16/B16*100)</f>
        <v>2.6070452663344694</v>
      </c>
      <c r="G29" s="67">
        <f>SUM(G16/B16*100)</f>
        <v>76.06687428714676</v>
      </c>
      <c r="H29" s="67"/>
    </row>
    <row r="30" spans="1:8" s="47" customFormat="1" ht="11.25" customHeight="1">
      <c r="A30" s="62">
        <v>1995</v>
      </c>
      <c r="B30" s="64">
        <v>100</v>
      </c>
      <c r="C30" s="67">
        <f t="shared" si="0"/>
        <v>17.485862319288035</v>
      </c>
      <c r="D30" s="67">
        <f t="shared" si="1"/>
        <v>4.209563280745757</v>
      </c>
      <c r="E30" s="67">
        <f t="shared" si="2"/>
        <v>12.496973173890575</v>
      </c>
      <c r="F30" s="67">
        <f t="shared" si="3"/>
        <v>0.7793258646516992</v>
      </c>
      <c r="G30" s="67">
        <f aca="true" t="shared" si="4" ref="G30:G38">SUM(G17/B17*100)</f>
        <v>82.51413768071197</v>
      </c>
      <c r="H30" s="67"/>
    </row>
    <row r="31" spans="1:8" s="47" customFormat="1" ht="11.25" customHeight="1">
      <c r="A31" s="62">
        <v>1996</v>
      </c>
      <c r="B31" s="64">
        <v>100</v>
      </c>
      <c r="C31" s="67">
        <f t="shared" si="0"/>
        <v>19.431910018064883</v>
      </c>
      <c r="D31" s="67">
        <f t="shared" si="1"/>
        <v>5.941237982894928</v>
      </c>
      <c r="E31" s="67">
        <f t="shared" si="2"/>
        <v>13.33055698246913</v>
      </c>
      <c r="F31" s="67">
        <f t="shared" si="3"/>
        <v>0.16011505270082171</v>
      </c>
      <c r="G31" s="67">
        <f t="shared" si="4"/>
        <v>80.5680899819351</v>
      </c>
      <c r="H31" s="67"/>
    </row>
    <row r="32" spans="1:8" s="47" customFormat="1" ht="11.25" customHeight="1">
      <c r="A32" s="62">
        <v>1997</v>
      </c>
      <c r="B32" s="64">
        <v>100</v>
      </c>
      <c r="C32" s="67">
        <f t="shared" si="0"/>
        <v>16.659557195195298</v>
      </c>
      <c r="D32" s="67">
        <f t="shared" si="1"/>
        <v>6.743569460438074</v>
      </c>
      <c r="E32" s="67">
        <f t="shared" si="2"/>
        <v>9.830377928092954</v>
      </c>
      <c r="F32" s="67">
        <f t="shared" si="3"/>
        <v>0.08560980666426728</v>
      </c>
      <c r="G32" s="67">
        <f t="shared" si="4"/>
        <v>83.34044280480471</v>
      </c>
      <c r="H32" s="67"/>
    </row>
    <row r="33" spans="1:8" s="47" customFormat="1" ht="11.25" customHeight="1">
      <c r="A33" s="62">
        <v>1998</v>
      </c>
      <c r="B33" s="64">
        <v>100</v>
      </c>
      <c r="C33" s="67">
        <f t="shared" si="0"/>
        <v>16.1741829648199</v>
      </c>
      <c r="D33" s="67">
        <f t="shared" si="1"/>
        <v>7.133804566574435</v>
      </c>
      <c r="E33" s="67">
        <f t="shared" si="2"/>
        <v>8.94507955203345</v>
      </c>
      <c r="F33" s="67">
        <f t="shared" si="3"/>
        <v>0.0952988462120126</v>
      </c>
      <c r="G33" s="67">
        <f t="shared" si="4"/>
        <v>83.82581703518011</v>
      </c>
      <c r="H33" s="67"/>
    </row>
    <row r="34" spans="1:8" s="47" customFormat="1" ht="11.25" customHeight="1">
      <c r="A34" s="62">
        <v>1999</v>
      </c>
      <c r="B34" s="64">
        <v>100</v>
      </c>
      <c r="C34" s="67">
        <f t="shared" si="0"/>
        <v>14.227122496341318</v>
      </c>
      <c r="D34" s="67">
        <f t="shared" si="1"/>
        <v>6.237735960948884</v>
      </c>
      <c r="E34" s="67">
        <f t="shared" si="2"/>
        <v>7.967781247568095</v>
      </c>
      <c r="F34" s="67">
        <f t="shared" si="3"/>
        <v>0.021605287824339903</v>
      </c>
      <c r="G34" s="67">
        <f t="shared" si="4"/>
        <v>85.77287750365868</v>
      </c>
      <c r="H34" s="67"/>
    </row>
    <row r="35" spans="1:8" s="47" customFormat="1" ht="11.25" customHeight="1">
      <c r="A35" s="62">
        <v>2000</v>
      </c>
      <c r="B35" s="64">
        <v>100</v>
      </c>
      <c r="C35" s="67">
        <f t="shared" si="0"/>
        <v>13.767268038902802</v>
      </c>
      <c r="D35" s="67">
        <f t="shared" si="1"/>
        <v>6.639867754277873</v>
      </c>
      <c r="E35" s="67">
        <f t="shared" si="2"/>
        <v>7.077071442862196</v>
      </c>
      <c r="F35" s="67">
        <f t="shared" si="3"/>
        <v>0.05032884176273592</v>
      </c>
      <c r="G35" s="67">
        <f t="shared" si="4"/>
        <v>86.2327319610972</v>
      </c>
      <c r="H35" s="67"/>
    </row>
    <row r="36" spans="1:8" s="47" customFormat="1" ht="11.25" customHeight="1">
      <c r="A36" s="62">
        <v>2001</v>
      </c>
      <c r="B36" s="64">
        <v>100</v>
      </c>
      <c r="C36" s="67">
        <f t="shared" si="0"/>
        <v>13.246204514540691</v>
      </c>
      <c r="D36" s="67">
        <f t="shared" si="1"/>
        <v>6.364410498646331</v>
      </c>
      <c r="E36" s="67">
        <f t="shared" si="2"/>
        <v>6.83144087599332</v>
      </c>
      <c r="F36" s="67">
        <f t="shared" si="3"/>
        <v>0.05035313990104018</v>
      </c>
      <c r="G36" s="67">
        <f t="shared" si="4"/>
        <v>86.7537954854593</v>
      </c>
      <c r="H36" s="67"/>
    </row>
    <row r="37" spans="1:7" s="47" customFormat="1" ht="11.25" customHeight="1">
      <c r="A37" s="62">
        <v>2002</v>
      </c>
      <c r="B37" s="64">
        <v>100</v>
      </c>
      <c r="C37" s="67">
        <f t="shared" si="0"/>
        <v>14.685060607197109</v>
      </c>
      <c r="D37" s="67">
        <f t="shared" si="1"/>
        <v>6.638952153576819</v>
      </c>
      <c r="E37" s="67">
        <f t="shared" si="2"/>
        <v>8.007546144693421</v>
      </c>
      <c r="F37" s="67">
        <f t="shared" si="3"/>
        <v>0.03856230892687097</v>
      </c>
      <c r="G37" s="67">
        <f t="shared" si="4"/>
        <v>85.31493939280288</v>
      </c>
    </row>
    <row r="38" spans="1:7" s="47" customFormat="1" ht="11.25" customHeight="1">
      <c r="A38" s="62">
        <v>2003</v>
      </c>
      <c r="B38" s="64">
        <v>100</v>
      </c>
      <c r="C38" s="67">
        <f t="shared" si="0"/>
        <v>16.010459651545695</v>
      </c>
      <c r="D38" s="67">
        <f t="shared" si="1"/>
        <v>12.579741033074773</v>
      </c>
      <c r="E38" s="67">
        <f t="shared" si="2"/>
        <v>3.391743891476718</v>
      </c>
      <c r="F38" s="67">
        <f t="shared" si="3"/>
        <v>0.0389747269942018</v>
      </c>
      <c r="G38" s="67">
        <f t="shared" si="4"/>
        <v>83.98954034845431</v>
      </c>
    </row>
    <row r="39" spans="1:7" s="47" customFormat="1" ht="11.25" customHeight="1">
      <c r="A39" s="59"/>
      <c r="B39" s="64"/>
      <c r="C39" s="67"/>
      <c r="D39" s="67"/>
      <c r="E39" s="67"/>
      <c r="F39" s="67"/>
      <c r="G39" s="67"/>
    </row>
    <row r="40" spans="1:7" s="47" customFormat="1" ht="11.25" customHeight="1">
      <c r="A40" s="66" t="s">
        <v>428</v>
      </c>
      <c r="B40" s="50"/>
      <c r="C40" s="46"/>
      <c r="D40" s="46"/>
      <c r="E40" s="46"/>
      <c r="F40" s="46"/>
      <c r="G40" s="46"/>
    </row>
    <row r="41" s="47" customFormat="1" ht="11.25" customHeight="1">
      <c r="A41" s="48"/>
    </row>
    <row r="42" spans="1:7" s="47" customFormat="1" ht="11.25" customHeight="1">
      <c r="A42" s="62">
        <v>1990</v>
      </c>
      <c r="B42" s="85">
        <v>100</v>
      </c>
      <c r="C42" s="85">
        <v>100</v>
      </c>
      <c r="D42" s="85">
        <v>100</v>
      </c>
      <c r="E42" s="85">
        <v>100</v>
      </c>
      <c r="F42" s="85">
        <v>100</v>
      </c>
      <c r="G42" s="85">
        <v>100</v>
      </c>
    </row>
    <row r="43" spans="1:7" s="47" customFormat="1" ht="11.25" customHeight="1">
      <c r="A43" s="62">
        <v>1995</v>
      </c>
      <c r="B43" s="67">
        <v>174.322</v>
      </c>
      <c r="C43" s="67">
        <f>SUM(C17/$C$16*100)</f>
        <v>34.43225803935628</v>
      </c>
      <c r="D43" s="67">
        <f>SUM(D17/$D$16*100)</f>
        <v>31.41429800881202</v>
      </c>
      <c r="E43" s="67">
        <f>SUM(E17/$E$16*100)</f>
        <v>39.23527771373445</v>
      </c>
      <c r="F43" s="67">
        <f>SUM(F17/$F$16*100)</f>
        <v>14.087969086157855</v>
      </c>
      <c r="G43" s="67">
        <f>SUM(G17/$G$16*100)</f>
        <v>51.12233318686167</v>
      </c>
    </row>
    <row r="44" spans="1:7" s="47" customFormat="1" ht="11.25" customHeight="1">
      <c r="A44" s="62">
        <v>1996</v>
      </c>
      <c r="B44" s="67">
        <f aca="true" t="shared" si="5" ref="B44:B51">SUM(B18/$B$16*100)</f>
        <v>48.56404189012497</v>
      </c>
      <c r="C44" s="67">
        <f aca="true" t="shared" si="6" ref="C44:C51">SUM(C18/$C$16*100)</f>
        <v>39.43037376081779</v>
      </c>
      <c r="D44" s="67">
        <f aca="true" t="shared" si="7" ref="D44:D51">SUM(D18/$D$16*100)</f>
        <v>45.688217950949614</v>
      </c>
      <c r="E44" s="67">
        <f aca="true" t="shared" si="8" ref="E44:E51">SUM(E18/$E$16*100)</f>
        <v>43.12778385616715</v>
      </c>
      <c r="F44" s="67">
        <f aca="true" t="shared" si="9" ref="F44:F51">SUM(F18/$F$16*100)</f>
        <v>2.982623365621561</v>
      </c>
      <c r="G44" s="67">
        <f aca="true" t="shared" si="10" ref="G44:G51">SUM(G18/$G$16*100)</f>
        <v>51.43779251556807</v>
      </c>
    </row>
    <row r="45" spans="1:7" s="47" customFormat="1" ht="11.25" customHeight="1">
      <c r="A45" s="62">
        <v>1997</v>
      </c>
      <c r="B45" s="67">
        <f t="shared" si="5"/>
        <v>45.55277438704087</v>
      </c>
      <c r="C45" s="67">
        <f t="shared" si="6"/>
        <v>31.708731212370417</v>
      </c>
      <c r="D45" s="67">
        <f t="shared" si="7"/>
        <v>48.64263724970387</v>
      </c>
      <c r="E45" s="67">
        <f t="shared" si="8"/>
        <v>29.83177322241673</v>
      </c>
      <c r="F45" s="67">
        <f t="shared" si="9"/>
        <v>1.4958559633215192</v>
      </c>
      <c r="G45" s="67">
        <f t="shared" si="10"/>
        <v>49.908563010914186</v>
      </c>
    </row>
    <row r="46" spans="1:7" s="47" customFormat="1" ht="11.25" customHeight="1">
      <c r="A46" s="62">
        <v>1998</v>
      </c>
      <c r="B46" s="67">
        <f t="shared" si="5"/>
        <v>45.25055861378193</v>
      </c>
      <c r="C46" s="67">
        <f t="shared" si="6"/>
        <v>30.580661425538548</v>
      </c>
      <c r="D46" s="67">
        <f t="shared" si="7"/>
        <v>51.11608661705031</v>
      </c>
      <c r="E46" s="67">
        <f t="shared" si="8"/>
        <v>26.96510860094772</v>
      </c>
      <c r="F46" s="67">
        <f t="shared" si="9"/>
        <v>1.6541047760193428</v>
      </c>
      <c r="G46" s="67">
        <f t="shared" si="10"/>
        <v>49.866187912226586</v>
      </c>
    </row>
    <row r="47" spans="1:7" s="47" customFormat="1" ht="11.25" customHeight="1">
      <c r="A47" s="62">
        <v>1999</v>
      </c>
      <c r="B47" s="67">
        <f t="shared" si="5"/>
        <v>44.24212130388438</v>
      </c>
      <c r="C47" s="67">
        <f t="shared" si="6"/>
        <v>26.299869345954935</v>
      </c>
      <c r="D47" s="67">
        <f t="shared" si="7"/>
        <v>43.69938999022685</v>
      </c>
      <c r="E47" s="67">
        <f t="shared" si="8"/>
        <v>23.483745541767693</v>
      </c>
      <c r="F47" s="67">
        <f t="shared" si="9"/>
        <v>0.3666464012240707</v>
      </c>
      <c r="G47" s="67">
        <f t="shared" si="10"/>
        <v>49.88734040490602</v>
      </c>
    </row>
    <row r="48" spans="1:7" s="47" customFormat="1" ht="11.25" customHeight="1">
      <c r="A48" s="62">
        <v>2000</v>
      </c>
      <c r="B48" s="67">
        <f t="shared" si="5"/>
        <v>43.01132824762618</v>
      </c>
      <c r="C48" s="67">
        <f t="shared" si="6"/>
        <v>24.741794774273423</v>
      </c>
      <c r="D48" s="67">
        <f t="shared" si="7"/>
        <v>45.22251682343482</v>
      </c>
      <c r="E48" s="67">
        <f t="shared" si="8"/>
        <v>20.278249196956207</v>
      </c>
      <c r="F48" s="67">
        <f t="shared" si="9"/>
        <v>0.8303309349221525</v>
      </c>
      <c r="G48" s="67">
        <f t="shared" si="10"/>
        <v>48.75952081410864</v>
      </c>
    </row>
    <row r="49" spans="1:7" s="47" customFormat="1" ht="11.25" customHeight="1">
      <c r="A49" s="62">
        <v>2001</v>
      </c>
      <c r="B49" s="67">
        <f t="shared" si="5"/>
        <v>44.01075202918746</v>
      </c>
      <c r="C49" s="67">
        <f t="shared" si="6"/>
        <v>24.358515858389023</v>
      </c>
      <c r="D49" s="67">
        <f t="shared" si="7"/>
        <v>44.35365541004427</v>
      </c>
      <c r="E49" s="67">
        <f t="shared" si="8"/>
        <v>20.02927019180508</v>
      </c>
      <c r="F49" s="67">
        <f t="shared" si="9"/>
        <v>0.8500349352167149</v>
      </c>
      <c r="G49" s="67">
        <f t="shared" si="10"/>
        <v>50.19398807276281</v>
      </c>
    </row>
    <row r="50" spans="1:7" s="47" customFormat="1" ht="11.25" customHeight="1">
      <c r="A50" s="62">
        <v>2002</v>
      </c>
      <c r="B50" s="67">
        <f t="shared" si="5"/>
        <v>42.89755743950782</v>
      </c>
      <c r="C50" s="67">
        <f t="shared" si="6"/>
        <v>26.321393973273466</v>
      </c>
      <c r="D50" s="67">
        <f t="shared" si="7"/>
        <v>45.09667768329152</v>
      </c>
      <c r="E50" s="67">
        <f t="shared" si="8"/>
        <v>22.883688955511065</v>
      </c>
      <c r="F50" s="67">
        <f t="shared" si="9"/>
        <v>0.6345224931657418</v>
      </c>
      <c r="G50" s="67">
        <f t="shared" si="10"/>
        <v>48.112960435779314</v>
      </c>
    </row>
    <row r="51" spans="1:7" s="47" customFormat="1" ht="11.25" customHeight="1">
      <c r="A51" s="62">
        <v>2003</v>
      </c>
      <c r="B51" s="67">
        <f t="shared" si="5"/>
        <v>42.39221504743098</v>
      </c>
      <c r="C51" s="67">
        <f t="shared" si="6"/>
        <v>28.35897227548666</v>
      </c>
      <c r="D51" s="67">
        <f t="shared" si="7"/>
        <v>84.4442835563442</v>
      </c>
      <c r="E51" s="67">
        <f t="shared" si="8"/>
        <v>9.57862525523128</v>
      </c>
      <c r="F51" s="67">
        <f t="shared" si="9"/>
        <v>0.6337538628457189</v>
      </c>
      <c r="G51" s="67">
        <f t="shared" si="10"/>
        <v>46.80753205062595</v>
      </c>
    </row>
    <row r="52" spans="1:7" s="47" customFormat="1" ht="11.25" customHeight="1">
      <c r="A52" s="59"/>
      <c r="B52" s="67"/>
      <c r="C52" s="67"/>
      <c r="D52" s="67"/>
      <c r="E52" s="67"/>
      <c r="F52" s="67"/>
      <c r="G52" s="67"/>
    </row>
    <row r="53" spans="1:7" s="47" customFormat="1" ht="11.25" customHeight="1">
      <c r="A53" s="66" t="s">
        <v>430</v>
      </c>
      <c r="B53" s="50"/>
      <c r="C53" s="46"/>
      <c r="D53" s="46"/>
      <c r="E53" s="46"/>
      <c r="F53" s="46"/>
      <c r="G53" s="46"/>
    </row>
    <row r="54" s="47" customFormat="1" ht="11.25" customHeight="1">
      <c r="A54" s="48"/>
    </row>
    <row r="55" spans="1:7" s="47" customFormat="1" ht="11.25" customHeight="1">
      <c r="A55" s="62">
        <v>1990</v>
      </c>
      <c r="B55" s="68" t="s">
        <v>544</v>
      </c>
      <c r="C55" s="68" t="s">
        <v>544</v>
      </c>
      <c r="D55" s="68" t="s">
        <v>544</v>
      </c>
      <c r="E55" s="68" t="s">
        <v>544</v>
      </c>
      <c r="F55" s="68" t="s">
        <v>544</v>
      </c>
      <c r="G55" s="68" t="s">
        <v>544</v>
      </c>
    </row>
    <row r="56" spans="1:7" s="47" customFormat="1" ht="11.25" customHeight="1">
      <c r="A56" s="62">
        <v>1995</v>
      </c>
      <c r="B56" s="70">
        <v>-5.350944264667717</v>
      </c>
      <c r="C56" s="71">
        <v>-32.58813575330629</v>
      </c>
      <c r="D56" s="70">
        <v>-21.211498474094597</v>
      </c>
      <c r="E56" s="70">
        <v>-30.555282334525273</v>
      </c>
      <c r="F56" s="70">
        <v>-70.03070464742285</v>
      </c>
      <c r="G56" s="72">
        <v>3.5119410186818385</v>
      </c>
    </row>
    <row r="57" spans="1:7" s="47" customFormat="1" ht="11.25" customHeight="1">
      <c r="A57" s="62">
        <v>1996</v>
      </c>
      <c r="B57" s="70">
        <v>3.0473797589175575</v>
      </c>
      <c r="C57" s="70">
        <v>14.515794217586972</v>
      </c>
      <c r="D57" s="70">
        <v>45.437653701934124</v>
      </c>
      <c r="E57" s="70">
        <v>9.920934345954976</v>
      </c>
      <c r="F57" s="70">
        <v>-78.82857814791673</v>
      </c>
      <c r="G57" s="72">
        <v>0.6170675496232576</v>
      </c>
    </row>
    <row r="58" spans="1:7" s="47" customFormat="1" ht="11.25" customHeight="1">
      <c r="A58" s="62">
        <v>1997</v>
      </c>
      <c r="B58" s="70">
        <v>-6.200611369821786</v>
      </c>
      <c r="C58" s="72">
        <v>-19.58298086466634</v>
      </c>
      <c r="D58" s="70">
        <v>6.4664796117154</v>
      </c>
      <c r="E58" s="70">
        <v>-30.82933887373656</v>
      </c>
      <c r="F58" s="70">
        <v>-49.84764149026935</v>
      </c>
      <c r="G58" s="70">
        <v>-2.972968764534471</v>
      </c>
    </row>
    <row r="59" spans="1:7" s="47" customFormat="1" ht="11.25" customHeight="1">
      <c r="A59" s="62">
        <v>1998</v>
      </c>
      <c r="B59" s="70">
        <v>-0.6634409809842907</v>
      </c>
      <c r="C59" s="72">
        <v>-3.55759989031597</v>
      </c>
      <c r="D59" s="70">
        <v>5.084940922608979</v>
      </c>
      <c r="E59" s="70">
        <v>-9.609434209947977</v>
      </c>
      <c r="F59" s="70">
        <v>10.579147764095893</v>
      </c>
      <c r="G59" s="70">
        <v>-0.08490546738109117</v>
      </c>
    </row>
    <row r="60" spans="1:7" s="47" customFormat="1" ht="11.25" customHeight="1">
      <c r="A60" s="62">
        <v>1999</v>
      </c>
      <c r="B60" s="70">
        <v>-2.228563228367321</v>
      </c>
      <c r="C60" s="72">
        <v>-13.998363279378339</v>
      </c>
      <c r="D60" s="70">
        <v>-14.509515727187022</v>
      </c>
      <c r="E60" s="70">
        <v>-12.910621316977256</v>
      </c>
      <c r="F60" s="70">
        <v>-77.83414892819442</v>
      </c>
      <c r="G60" s="70">
        <v>0.042418507539949246</v>
      </c>
    </row>
    <row r="61" spans="1:7" s="47" customFormat="1" ht="11.25" customHeight="1">
      <c r="A61" s="62">
        <v>2000</v>
      </c>
      <c r="B61" s="70">
        <v>-2.781948559392717</v>
      </c>
      <c r="C61" s="72">
        <v>-5.9242673459180395</v>
      </c>
      <c r="D61" s="70">
        <v>3.4854647480173213</v>
      </c>
      <c r="E61" s="70">
        <v>-13.649851294420884</v>
      </c>
      <c r="F61" s="70">
        <v>126.46640800238146</v>
      </c>
      <c r="G61" s="70">
        <v>-2.2607330469885483</v>
      </c>
    </row>
    <row r="62" spans="1:7" s="47" customFormat="1" ht="11.25" customHeight="1">
      <c r="A62" s="62">
        <v>2001</v>
      </c>
      <c r="B62" s="70">
        <v>2.3236291978879535</v>
      </c>
      <c r="C62" s="72">
        <v>-1.5491152496460643</v>
      </c>
      <c r="D62" s="70">
        <v>-1.9213026483751605</v>
      </c>
      <c r="E62" s="70">
        <v>-1.2278131249540962</v>
      </c>
      <c r="F62" s="70">
        <v>2.3730297723292324</v>
      </c>
      <c r="G62" s="70">
        <v>2.9419223870614815</v>
      </c>
    </row>
    <row r="63" spans="1:7" s="47" customFormat="1" ht="11.25" customHeight="1">
      <c r="A63" s="62">
        <v>2002</v>
      </c>
      <c r="B63" s="70">
        <f aca="true" t="shared" si="11" ref="B63:G64">(B24/B23*100)-100</f>
        <v>-2.529369616182379</v>
      </c>
      <c r="C63" s="70">
        <f t="shared" si="11"/>
        <v>8.058282886756558</v>
      </c>
      <c r="D63" s="70">
        <f t="shared" si="11"/>
        <v>1.6752221803999987</v>
      </c>
      <c r="E63" s="70">
        <f t="shared" si="11"/>
        <v>14.251236996512546</v>
      </c>
      <c r="F63" s="70">
        <f t="shared" si="11"/>
        <v>-25.353362917493328</v>
      </c>
      <c r="G63" s="70">
        <f t="shared" si="11"/>
        <v>-4.145969899755258</v>
      </c>
    </row>
    <row r="64" spans="1:7" s="47" customFormat="1" ht="11.25" customHeight="1">
      <c r="A64" s="62">
        <v>2003</v>
      </c>
      <c r="B64" s="70">
        <f t="shared" si="11"/>
        <v>-1.1780213658771856</v>
      </c>
      <c r="C64" s="70">
        <f t="shared" si="11"/>
        <v>7.741148908306798</v>
      </c>
      <c r="D64" s="70">
        <f t="shared" si="11"/>
        <v>87.25167328153557</v>
      </c>
      <c r="E64" s="70">
        <f t="shared" si="11"/>
        <v>-58.142127897939005</v>
      </c>
      <c r="F64" s="70">
        <f t="shared" si="11"/>
        <v>-0.12113523607148124</v>
      </c>
      <c r="G64" s="70">
        <f t="shared" si="11"/>
        <v>-2.71325724571831</v>
      </c>
    </row>
    <row r="65" s="47" customFormat="1" ht="11.25" customHeight="1">
      <c r="A65" s="48"/>
    </row>
    <row r="66" s="47" customFormat="1" ht="11.25" customHeight="1">
      <c r="A66" s="47" t="s">
        <v>229</v>
      </c>
    </row>
    <row r="67" s="47" customFormat="1" ht="11.25" customHeight="1">
      <c r="A67" s="76" t="s">
        <v>228</v>
      </c>
    </row>
    <row r="68" s="47" customFormat="1" ht="11.25" customHeight="1">
      <c r="A68" s="48"/>
    </row>
    <row r="69" s="47" customFormat="1" ht="11.25" customHeight="1">
      <c r="A69" s="48"/>
    </row>
    <row r="70" s="47" customFormat="1" ht="11.25" customHeight="1">
      <c r="A70" s="48"/>
    </row>
    <row r="71" s="47" customFormat="1" ht="11.25" customHeight="1">
      <c r="A71" s="48"/>
    </row>
    <row r="72" s="47" customFormat="1" ht="11.25" customHeight="1">
      <c r="A72" s="48"/>
    </row>
    <row r="73" s="47" customFormat="1" ht="11.25" customHeight="1">
      <c r="A73" s="48"/>
    </row>
    <row r="74" s="47" customFormat="1" ht="11.25" customHeight="1">
      <c r="A74" s="48"/>
    </row>
    <row r="75" s="47" customFormat="1" ht="11.25" customHeight="1">
      <c r="A75" s="48"/>
    </row>
    <row r="76" s="47" customFormat="1" ht="11.25" customHeight="1">
      <c r="A76" s="48"/>
    </row>
    <row r="77" s="47" customFormat="1" ht="11.25" customHeight="1">
      <c r="A77" s="48"/>
    </row>
    <row r="78" s="47" customFormat="1" ht="11.25" customHeight="1">
      <c r="A78" s="48"/>
    </row>
    <row r="79" s="47" customFormat="1" ht="11.25" customHeight="1">
      <c r="A79" s="48"/>
    </row>
    <row r="80" s="47" customFormat="1" ht="11.25" customHeight="1">
      <c r="A80" s="48"/>
    </row>
    <row r="81" s="47" customFormat="1" ht="11.25" customHeight="1">
      <c r="A81" s="48"/>
    </row>
    <row r="82" s="47" customFormat="1" ht="11.25" customHeight="1">
      <c r="A82" s="48"/>
    </row>
    <row r="83" s="47" customFormat="1" ht="11.25" customHeight="1">
      <c r="A83" s="48"/>
    </row>
    <row r="84" s="47" customFormat="1" ht="11.25" customHeight="1">
      <c r="A84" s="48"/>
    </row>
    <row r="85" s="47" customFormat="1" ht="11.25" customHeight="1">
      <c r="A85" s="48"/>
    </row>
    <row r="86" s="47" customFormat="1" ht="11.25" customHeight="1">
      <c r="A86" s="48"/>
    </row>
    <row r="87" s="47" customFormat="1" ht="11.25" customHeight="1">
      <c r="A87" s="48"/>
    </row>
    <row r="88" s="47" customFormat="1" ht="11.25" customHeight="1">
      <c r="A88" s="48"/>
    </row>
    <row r="89" s="47" customFormat="1" ht="11.25" customHeight="1">
      <c r="A89" s="48"/>
    </row>
    <row r="90" s="47" customFormat="1" ht="11.25" customHeight="1">
      <c r="A90" s="48"/>
    </row>
    <row r="91" s="47" customFormat="1" ht="11.25" customHeight="1">
      <c r="A91" s="48"/>
    </row>
    <row r="92" s="47" customFormat="1" ht="11.25" customHeight="1">
      <c r="A92" s="48"/>
    </row>
    <row r="93" s="47" customFormat="1" ht="11.25" customHeight="1">
      <c r="A93" s="48"/>
    </row>
    <row r="94" s="47" customFormat="1" ht="11.25" customHeight="1">
      <c r="A94" s="48"/>
    </row>
    <row r="95" s="47" customFormat="1" ht="11.25" customHeight="1">
      <c r="A95" s="48"/>
    </row>
    <row r="96" s="47" customFormat="1" ht="11.25" customHeight="1">
      <c r="A96" s="48"/>
    </row>
    <row r="97" s="47" customFormat="1" ht="11.25" customHeight="1">
      <c r="A97" s="48"/>
    </row>
    <row r="98" s="47" customFormat="1" ht="11.25" customHeight="1">
      <c r="A98" s="48"/>
    </row>
    <row r="99" s="47" customFormat="1" ht="11.25" customHeight="1">
      <c r="A99" s="48"/>
    </row>
    <row r="100" s="47" customFormat="1" ht="11.25" customHeight="1">
      <c r="A100" s="48"/>
    </row>
    <row r="101" s="47" customFormat="1" ht="11.25" customHeight="1">
      <c r="A101" s="48"/>
    </row>
    <row r="102" s="47" customFormat="1" ht="11.25" customHeight="1">
      <c r="A102" s="48"/>
    </row>
    <row r="103" s="47" customFormat="1" ht="11.25" customHeight="1">
      <c r="A103" s="48"/>
    </row>
    <row r="104" s="47" customFormat="1" ht="11.25" customHeight="1">
      <c r="A104" s="48"/>
    </row>
    <row r="105" s="47" customFormat="1" ht="11.25" customHeight="1">
      <c r="A105" s="48"/>
    </row>
    <row r="106" s="47" customFormat="1" ht="11.25" customHeight="1">
      <c r="A106" s="48"/>
    </row>
    <row r="107" s="47" customFormat="1" ht="11.25" customHeight="1">
      <c r="A107" s="48"/>
    </row>
    <row r="108" s="47" customFormat="1" ht="11.25" customHeight="1">
      <c r="A108" s="48"/>
    </row>
    <row r="109" s="47" customFormat="1" ht="11.25" customHeight="1">
      <c r="A109" s="48"/>
    </row>
    <row r="110" s="47" customFormat="1" ht="11.25" customHeight="1">
      <c r="A110" s="48"/>
    </row>
    <row r="111" s="47" customFormat="1" ht="11.25" customHeight="1">
      <c r="A111" s="48"/>
    </row>
    <row r="112" s="47" customFormat="1" ht="11.25" customHeight="1">
      <c r="A112" s="48"/>
    </row>
    <row r="113" s="47" customFormat="1" ht="11.25" customHeight="1">
      <c r="A113" s="48"/>
    </row>
    <row r="114" s="47" customFormat="1" ht="11.25" customHeight="1">
      <c r="A114" s="48"/>
    </row>
    <row r="115" s="47" customFormat="1" ht="11.25" customHeight="1">
      <c r="A115" s="48"/>
    </row>
    <row r="116" s="47" customFormat="1" ht="11.25" customHeight="1">
      <c r="A116" s="48"/>
    </row>
    <row r="117" s="47" customFormat="1" ht="11.25" customHeight="1">
      <c r="A117" s="48"/>
    </row>
    <row r="118" s="47" customFormat="1" ht="11.25" customHeight="1">
      <c r="A118" s="48"/>
    </row>
    <row r="119" s="47" customFormat="1" ht="11.25" customHeight="1">
      <c r="A119" s="48"/>
    </row>
    <row r="120" s="47" customFormat="1" ht="11.25" customHeight="1">
      <c r="A120" s="48"/>
    </row>
    <row r="121" s="47" customFormat="1" ht="11.25" customHeight="1">
      <c r="A121" s="48"/>
    </row>
    <row r="122" s="47" customFormat="1" ht="11.25" customHeight="1">
      <c r="A122" s="48"/>
    </row>
    <row r="123" s="47" customFormat="1" ht="11.25" customHeight="1">
      <c r="A123" s="48"/>
    </row>
    <row r="124" s="47" customFormat="1" ht="11.25" customHeight="1">
      <c r="A124" s="48"/>
    </row>
    <row r="125" s="47" customFormat="1" ht="11.25" customHeight="1">
      <c r="A125" s="48"/>
    </row>
    <row r="126" s="47" customFormat="1" ht="11.25" customHeight="1">
      <c r="A126" s="48"/>
    </row>
    <row r="127" s="47" customFormat="1" ht="11.25" customHeight="1">
      <c r="A127" s="48"/>
    </row>
    <row r="128" s="47" customFormat="1" ht="11.25" customHeight="1">
      <c r="A128" s="48"/>
    </row>
    <row r="129" s="47" customFormat="1" ht="11.25" customHeight="1">
      <c r="A129" s="48"/>
    </row>
    <row r="130" s="47" customFormat="1" ht="11.25" customHeight="1">
      <c r="A130" s="48"/>
    </row>
    <row r="131" s="47" customFormat="1" ht="11.25" customHeight="1">
      <c r="A131" s="48"/>
    </row>
    <row r="132" s="47" customFormat="1" ht="11.25" customHeight="1">
      <c r="A132" s="48"/>
    </row>
    <row r="133" s="47" customFormat="1" ht="11.25" customHeight="1">
      <c r="A133" s="48"/>
    </row>
    <row r="134" s="47" customFormat="1" ht="11.25" customHeight="1">
      <c r="A134" s="48"/>
    </row>
    <row r="135" s="47" customFormat="1" ht="11.25" customHeight="1">
      <c r="A135" s="48"/>
    </row>
    <row r="136" s="47" customFormat="1" ht="11.25" customHeight="1">
      <c r="A136" s="48"/>
    </row>
    <row r="137" s="47" customFormat="1" ht="11.25" customHeight="1">
      <c r="A137" s="48"/>
    </row>
    <row r="138" s="47" customFormat="1" ht="11.25" customHeight="1">
      <c r="A138" s="48"/>
    </row>
    <row r="139" s="47" customFormat="1" ht="11.25" customHeight="1">
      <c r="A139" s="48"/>
    </row>
    <row r="140" s="47" customFormat="1" ht="11.25" customHeight="1">
      <c r="A140" s="48"/>
    </row>
    <row r="141" s="47" customFormat="1" ht="11.25" customHeight="1">
      <c r="A141" s="48"/>
    </row>
    <row r="142" s="47" customFormat="1" ht="11.25" customHeight="1">
      <c r="A142" s="48"/>
    </row>
    <row r="143" s="47" customFormat="1" ht="11.25" customHeight="1">
      <c r="A143" s="48"/>
    </row>
    <row r="144" s="47" customFormat="1" ht="11.25" customHeight="1">
      <c r="A144" s="48"/>
    </row>
    <row r="145" s="47" customFormat="1" ht="11.25" customHeight="1">
      <c r="A145" s="48"/>
    </row>
    <row r="146" s="47" customFormat="1" ht="11.25" customHeight="1">
      <c r="A146" s="48"/>
    </row>
    <row r="147" s="47" customFormat="1" ht="11.25" customHeight="1">
      <c r="A147" s="48"/>
    </row>
    <row r="148" s="47" customFormat="1" ht="11.25" customHeight="1">
      <c r="A148" s="48"/>
    </row>
    <row r="149" s="47" customFormat="1" ht="11.25" customHeight="1">
      <c r="A149" s="48"/>
    </row>
    <row r="150" s="47" customFormat="1" ht="11.25" customHeight="1">
      <c r="A150" s="48"/>
    </row>
    <row r="151" s="47" customFormat="1" ht="11.25" customHeight="1">
      <c r="A151" s="48"/>
    </row>
    <row r="152" s="47" customFormat="1" ht="11.25" customHeight="1">
      <c r="A152" s="48"/>
    </row>
    <row r="153" s="47" customFormat="1" ht="11.25" customHeight="1">
      <c r="A153" s="48"/>
    </row>
    <row r="154" s="47" customFormat="1" ht="11.25" customHeight="1">
      <c r="A154" s="48"/>
    </row>
    <row r="155" s="47" customFormat="1" ht="11.25" customHeight="1">
      <c r="A155" s="48"/>
    </row>
    <row r="156" s="47" customFormat="1" ht="11.25" customHeight="1">
      <c r="A156" s="48"/>
    </row>
    <row r="157" s="47" customFormat="1" ht="11.25" customHeight="1">
      <c r="A157" s="48"/>
    </row>
    <row r="158" s="47" customFormat="1" ht="11.25" customHeight="1">
      <c r="A158" s="48"/>
    </row>
    <row r="159" s="47" customFormat="1" ht="11.25" customHeight="1">
      <c r="A159" s="48"/>
    </row>
    <row r="160" s="47" customFormat="1" ht="11.25" customHeight="1">
      <c r="A160" s="48"/>
    </row>
    <row r="161" s="47" customFormat="1" ht="11.25" customHeight="1">
      <c r="A161" s="48"/>
    </row>
    <row r="162" s="47" customFormat="1" ht="11.25" customHeight="1">
      <c r="A162" s="48"/>
    </row>
    <row r="163" s="47" customFormat="1" ht="11.25" customHeight="1">
      <c r="A163" s="48"/>
    </row>
    <row r="164" s="47" customFormat="1" ht="11.25" customHeight="1">
      <c r="A164" s="48"/>
    </row>
    <row r="165" s="47" customFormat="1" ht="11.25" customHeight="1">
      <c r="A165" s="48"/>
    </row>
    <row r="166" s="47" customFormat="1" ht="11.25" customHeight="1">
      <c r="A166" s="48"/>
    </row>
    <row r="167" s="47" customFormat="1" ht="11.25" customHeight="1">
      <c r="A167" s="48"/>
    </row>
    <row r="168" s="47" customFormat="1" ht="11.25" customHeight="1">
      <c r="A168" s="48"/>
    </row>
    <row r="169" s="47" customFormat="1" ht="11.25" customHeight="1">
      <c r="A169" s="48"/>
    </row>
    <row r="170" s="47" customFormat="1" ht="11.25" customHeight="1">
      <c r="A170" s="48"/>
    </row>
    <row r="171" s="47" customFormat="1" ht="11.25" customHeight="1">
      <c r="A171" s="48"/>
    </row>
    <row r="172" s="47" customFormat="1" ht="11.25" customHeight="1">
      <c r="A172" s="48"/>
    </row>
    <row r="173" s="47" customFormat="1" ht="11.25" customHeight="1">
      <c r="A173" s="48"/>
    </row>
    <row r="174" s="47" customFormat="1" ht="11.25" customHeight="1">
      <c r="A174" s="48"/>
    </row>
    <row r="175" s="47" customFormat="1" ht="11.25" customHeight="1">
      <c r="A175" s="48"/>
    </row>
    <row r="176" s="47" customFormat="1" ht="11.25" customHeight="1">
      <c r="A176" s="48"/>
    </row>
    <row r="177" s="47" customFormat="1" ht="11.25" customHeight="1">
      <c r="A177" s="48"/>
    </row>
    <row r="178" s="47" customFormat="1" ht="11.25" customHeight="1">
      <c r="A178" s="48"/>
    </row>
    <row r="179" s="47" customFormat="1" ht="11.25" customHeight="1">
      <c r="A179" s="48"/>
    </row>
    <row r="180" s="47" customFormat="1" ht="11.25" customHeight="1">
      <c r="A180" s="48"/>
    </row>
    <row r="181" s="47" customFormat="1" ht="11.25" customHeight="1">
      <c r="A181" s="48"/>
    </row>
    <row r="182" s="47" customFormat="1" ht="11.25" customHeight="1">
      <c r="A182" s="48"/>
    </row>
    <row r="183" s="47" customFormat="1" ht="11.25" customHeight="1">
      <c r="A183" s="48"/>
    </row>
    <row r="184" s="47" customFormat="1" ht="11.25" customHeight="1">
      <c r="A184" s="48"/>
    </row>
    <row r="185" s="47" customFormat="1" ht="11.25" customHeight="1">
      <c r="A185" s="48"/>
    </row>
    <row r="186" s="47" customFormat="1" ht="11.25" customHeight="1">
      <c r="A186" s="48"/>
    </row>
    <row r="187" s="47" customFormat="1" ht="11.25" customHeight="1">
      <c r="A187" s="48"/>
    </row>
    <row r="188" s="47" customFormat="1" ht="11.25" customHeight="1">
      <c r="A188" s="48"/>
    </row>
    <row r="189" s="47" customFormat="1" ht="11.25" customHeight="1">
      <c r="A189" s="48"/>
    </row>
    <row r="190" s="47" customFormat="1" ht="11.25" customHeight="1">
      <c r="A190" s="48"/>
    </row>
    <row r="191" s="47" customFormat="1" ht="11.25" customHeight="1">
      <c r="A191" s="48"/>
    </row>
    <row r="192" s="47" customFormat="1" ht="11.25" customHeight="1">
      <c r="A192" s="48"/>
    </row>
    <row r="193" s="47" customFormat="1" ht="11.25" customHeight="1">
      <c r="A193" s="48"/>
    </row>
    <row r="194" s="47" customFormat="1" ht="11.25" customHeight="1">
      <c r="A194" s="48"/>
    </row>
    <row r="195" s="47" customFormat="1" ht="11.25" customHeight="1">
      <c r="A195" s="48"/>
    </row>
    <row r="196" s="47" customFormat="1" ht="11.25" customHeight="1">
      <c r="A196" s="48"/>
    </row>
    <row r="197" s="47" customFormat="1" ht="11.25" customHeight="1">
      <c r="A197" s="48"/>
    </row>
    <row r="198" s="47" customFormat="1" ht="11.25" customHeight="1">
      <c r="A198" s="48"/>
    </row>
    <row r="199" s="47" customFormat="1" ht="11.25" customHeight="1">
      <c r="A199" s="48"/>
    </row>
    <row r="200" s="47" customFormat="1" ht="11.25" customHeight="1">
      <c r="A200" s="48"/>
    </row>
    <row r="201" s="47" customFormat="1" ht="11.25" customHeight="1">
      <c r="A201" s="48"/>
    </row>
    <row r="202" s="47" customFormat="1" ht="11.25" customHeight="1">
      <c r="A202" s="48"/>
    </row>
    <row r="203" s="47" customFormat="1" ht="11.25" customHeight="1">
      <c r="A203" s="48"/>
    </row>
    <row r="204" s="47" customFormat="1" ht="11.25" customHeight="1">
      <c r="A204" s="48"/>
    </row>
    <row r="205" s="47" customFormat="1" ht="11.25" customHeight="1">
      <c r="A205" s="48"/>
    </row>
    <row r="206" s="47" customFormat="1" ht="11.25" customHeight="1">
      <c r="A206" s="48"/>
    </row>
    <row r="207" s="47" customFormat="1" ht="11.25" customHeight="1">
      <c r="A207" s="48"/>
    </row>
    <row r="208" s="47" customFormat="1" ht="11.25" customHeight="1">
      <c r="A208" s="48"/>
    </row>
    <row r="209" s="47" customFormat="1" ht="11.25" customHeight="1">
      <c r="A209" s="48"/>
    </row>
    <row r="210" s="47" customFormat="1" ht="11.25" customHeight="1">
      <c r="A210" s="48"/>
    </row>
    <row r="211" s="47" customFormat="1" ht="11.25" customHeight="1">
      <c r="A211" s="48"/>
    </row>
    <row r="212" s="47" customFormat="1" ht="11.25" customHeight="1">
      <c r="A212" s="48"/>
    </row>
    <row r="213" s="47" customFormat="1" ht="11.25" customHeight="1">
      <c r="A213" s="48"/>
    </row>
    <row r="214" s="47" customFormat="1" ht="11.25" customHeight="1">
      <c r="A214" s="48"/>
    </row>
    <row r="215" s="47" customFormat="1" ht="11.25" customHeight="1">
      <c r="A215" s="48"/>
    </row>
    <row r="216" s="47" customFormat="1" ht="11.25" customHeight="1">
      <c r="A216" s="48"/>
    </row>
    <row r="217" s="47" customFormat="1" ht="11.25" customHeight="1">
      <c r="A217" s="48"/>
    </row>
    <row r="218" s="47" customFormat="1" ht="11.25" customHeight="1">
      <c r="A218" s="48"/>
    </row>
    <row r="219" s="47" customFormat="1" ht="11.25" customHeight="1">
      <c r="A219" s="48"/>
    </row>
    <row r="220" s="47" customFormat="1" ht="11.25" customHeight="1">
      <c r="A220" s="48"/>
    </row>
    <row r="221" s="47" customFormat="1" ht="11.25" customHeight="1">
      <c r="A221" s="48"/>
    </row>
    <row r="222" s="47" customFormat="1" ht="11.25" customHeight="1">
      <c r="A222" s="48"/>
    </row>
    <row r="223" s="47" customFormat="1" ht="11.25" customHeight="1">
      <c r="A223" s="48"/>
    </row>
    <row r="224" s="47" customFormat="1" ht="11.25" customHeight="1">
      <c r="A224" s="48"/>
    </row>
    <row r="225" s="47" customFormat="1" ht="11.25" customHeight="1">
      <c r="A225" s="48"/>
    </row>
    <row r="226" s="47" customFormat="1" ht="11.25" customHeight="1">
      <c r="A226" s="48"/>
    </row>
    <row r="227" s="47" customFormat="1" ht="11.25" customHeight="1">
      <c r="A227" s="48"/>
    </row>
    <row r="228" s="47" customFormat="1" ht="11.25" customHeight="1">
      <c r="A228" s="48"/>
    </row>
    <row r="229" s="47" customFormat="1" ht="11.25" customHeight="1">
      <c r="A229" s="48"/>
    </row>
    <row r="230" s="47" customFormat="1" ht="11.25" customHeight="1">
      <c r="A230" s="48"/>
    </row>
    <row r="231" s="47" customFormat="1" ht="11.25" customHeight="1">
      <c r="A231" s="48"/>
    </row>
    <row r="232" s="47" customFormat="1" ht="11.25" customHeight="1">
      <c r="A232" s="48"/>
    </row>
    <row r="233" s="47" customFormat="1" ht="11.25" customHeight="1">
      <c r="A233" s="48"/>
    </row>
    <row r="234" s="47" customFormat="1" ht="11.25" customHeight="1">
      <c r="A234" s="48"/>
    </row>
    <row r="235" s="47" customFormat="1" ht="11.25" customHeight="1">
      <c r="A235" s="48"/>
    </row>
    <row r="236" s="47" customFormat="1" ht="11.25" customHeight="1">
      <c r="A236" s="48"/>
    </row>
    <row r="237" s="47" customFormat="1" ht="11.25" customHeight="1">
      <c r="A237" s="48"/>
    </row>
    <row r="238" s="47" customFormat="1" ht="11.25" customHeight="1">
      <c r="A238" s="48"/>
    </row>
    <row r="239" s="47" customFormat="1" ht="11.25" customHeight="1">
      <c r="A239" s="48"/>
    </row>
    <row r="240" s="47" customFormat="1" ht="11.25" customHeight="1">
      <c r="A240" s="48"/>
    </row>
    <row r="241" s="47" customFormat="1" ht="11.25" customHeight="1">
      <c r="A241" s="48"/>
    </row>
    <row r="242" s="47" customFormat="1" ht="11.25" customHeight="1">
      <c r="A242" s="48"/>
    </row>
    <row r="243" s="47" customFormat="1" ht="11.25" customHeight="1">
      <c r="A243" s="48"/>
    </row>
    <row r="244" s="47" customFormat="1" ht="11.25" customHeight="1">
      <c r="A244" s="48"/>
    </row>
    <row r="245" s="47" customFormat="1" ht="11.25" customHeight="1">
      <c r="A245" s="48"/>
    </row>
    <row r="246" s="47" customFormat="1" ht="11.25" customHeight="1">
      <c r="A246" s="48"/>
    </row>
    <row r="247" s="47" customFormat="1" ht="11.25" customHeight="1">
      <c r="A247" s="48"/>
    </row>
    <row r="248" s="47" customFormat="1" ht="11.25" customHeight="1">
      <c r="A248" s="48"/>
    </row>
    <row r="249" s="47" customFormat="1" ht="11.25" customHeight="1">
      <c r="A249" s="48"/>
    </row>
    <row r="250" s="47" customFormat="1" ht="11.25" customHeight="1">
      <c r="A250" s="48"/>
    </row>
    <row r="251" s="47" customFormat="1" ht="11.25" customHeight="1">
      <c r="A251" s="48"/>
    </row>
    <row r="252" s="47" customFormat="1" ht="11.25" customHeight="1">
      <c r="A252" s="48"/>
    </row>
    <row r="253" s="47" customFormat="1" ht="11.25" customHeight="1">
      <c r="A253" s="48"/>
    </row>
    <row r="254" s="47" customFormat="1" ht="11.25" customHeight="1">
      <c r="A254" s="48"/>
    </row>
    <row r="255" s="47" customFormat="1" ht="11.25" customHeight="1">
      <c r="A255" s="48"/>
    </row>
    <row r="256" s="47" customFormat="1" ht="11.25" customHeight="1">
      <c r="A256" s="48"/>
    </row>
    <row r="257" s="47" customFormat="1" ht="11.25" customHeight="1">
      <c r="A257" s="48"/>
    </row>
    <row r="258" s="47" customFormat="1" ht="11.25" customHeight="1">
      <c r="A258" s="48"/>
    </row>
    <row r="259" s="47" customFormat="1" ht="11.25" customHeight="1">
      <c r="A259" s="48"/>
    </row>
    <row r="260" s="47" customFormat="1" ht="11.25" customHeight="1">
      <c r="A260" s="48"/>
    </row>
    <row r="261" s="47" customFormat="1" ht="11.25" customHeight="1">
      <c r="A261" s="48"/>
    </row>
    <row r="262" s="47" customFormat="1" ht="11.25" customHeight="1">
      <c r="A262" s="48"/>
    </row>
    <row r="263" s="47" customFormat="1" ht="11.25" customHeight="1">
      <c r="A263" s="48"/>
    </row>
    <row r="264" s="47" customFormat="1" ht="11.25" customHeight="1">
      <c r="A264" s="48"/>
    </row>
    <row r="265" s="47" customFormat="1" ht="11.25" customHeight="1">
      <c r="A265" s="48"/>
    </row>
    <row r="266" s="47" customFormat="1" ht="11.25" customHeight="1">
      <c r="A266" s="48"/>
    </row>
    <row r="267" s="47" customFormat="1" ht="11.25" customHeight="1">
      <c r="A267" s="48"/>
    </row>
    <row r="268" s="47" customFormat="1" ht="11.25" customHeight="1">
      <c r="A268" s="48"/>
    </row>
    <row r="269" s="47" customFormat="1" ht="11.25" customHeight="1">
      <c r="A269" s="48"/>
    </row>
    <row r="270" s="47" customFormat="1" ht="11.25" customHeight="1">
      <c r="A270" s="48"/>
    </row>
    <row r="271" s="47" customFormat="1" ht="11.25" customHeight="1">
      <c r="A271" s="48"/>
    </row>
    <row r="272" s="47" customFormat="1" ht="11.25" customHeight="1">
      <c r="A272" s="48"/>
    </row>
    <row r="273" s="47" customFormat="1" ht="11.25" customHeight="1">
      <c r="A273" s="48"/>
    </row>
    <row r="274" s="47" customFormat="1" ht="11.25" customHeight="1">
      <c r="A274" s="48"/>
    </row>
    <row r="275" s="47" customFormat="1" ht="11.25" customHeight="1">
      <c r="A275" s="48"/>
    </row>
    <row r="276" s="47" customFormat="1" ht="11.25" customHeight="1">
      <c r="A276" s="48"/>
    </row>
    <row r="277" s="47" customFormat="1" ht="11.25" customHeight="1">
      <c r="A277" s="48"/>
    </row>
    <row r="278" s="47" customFormat="1" ht="11.25" customHeight="1">
      <c r="A278" s="48"/>
    </row>
    <row r="279" s="47" customFormat="1" ht="11.25" customHeight="1">
      <c r="A279" s="48"/>
    </row>
    <row r="280" s="47" customFormat="1" ht="11.25" customHeight="1">
      <c r="A280" s="48"/>
    </row>
    <row r="281" s="47" customFormat="1" ht="11.25" customHeight="1">
      <c r="A281" s="48"/>
    </row>
    <row r="282" s="47" customFormat="1" ht="11.25" customHeight="1">
      <c r="A282" s="48"/>
    </row>
    <row r="283" s="47" customFormat="1" ht="11.25" customHeight="1">
      <c r="A283" s="48"/>
    </row>
    <row r="284" s="47" customFormat="1" ht="11.25" customHeight="1">
      <c r="A284" s="48"/>
    </row>
    <row r="285" s="47" customFormat="1" ht="11.25" customHeight="1">
      <c r="A285" s="48"/>
    </row>
    <row r="286" s="47" customFormat="1" ht="11.25" customHeight="1">
      <c r="A286" s="48"/>
    </row>
    <row r="287" s="47" customFormat="1" ht="11.25" customHeight="1">
      <c r="A287" s="48"/>
    </row>
    <row r="288" s="47" customFormat="1" ht="11.25" customHeight="1">
      <c r="A288" s="48"/>
    </row>
    <row r="289" s="47" customFormat="1" ht="11.25" customHeight="1">
      <c r="A289" s="48"/>
    </row>
    <row r="290" s="47" customFormat="1" ht="11.25" customHeight="1">
      <c r="A290" s="48"/>
    </row>
    <row r="291" s="47" customFormat="1" ht="11.25" customHeight="1">
      <c r="A291" s="48"/>
    </row>
    <row r="292" s="47" customFormat="1" ht="11.25" customHeight="1">
      <c r="A292" s="48"/>
    </row>
    <row r="293" s="47" customFormat="1" ht="11.25" customHeight="1">
      <c r="A293" s="48"/>
    </row>
    <row r="294" s="47" customFormat="1" ht="11.25" customHeight="1">
      <c r="A294" s="48"/>
    </row>
    <row r="295" s="47" customFormat="1" ht="11.25" customHeight="1">
      <c r="A295" s="48"/>
    </row>
    <row r="296" s="47" customFormat="1" ht="11.25" customHeight="1">
      <c r="A296" s="48"/>
    </row>
    <row r="297" s="47" customFormat="1" ht="11.25" customHeight="1">
      <c r="A297" s="48"/>
    </row>
    <row r="298" s="47" customFormat="1" ht="11.25" customHeight="1">
      <c r="A298" s="48"/>
    </row>
    <row r="299" s="47" customFormat="1" ht="11.25" customHeight="1">
      <c r="A299" s="48"/>
    </row>
    <row r="300" s="47" customFormat="1" ht="11.25" customHeight="1">
      <c r="A300" s="48"/>
    </row>
    <row r="301" s="47" customFormat="1" ht="11.25" customHeight="1">
      <c r="A301" s="48"/>
    </row>
    <row r="302" s="47" customFormat="1" ht="11.25" customHeight="1">
      <c r="A302" s="48"/>
    </row>
    <row r="303" s="47" customFormat="1" ht="11.25" customHeight="1">
      <c r="A303" s="48"/>
    </row>
    <row r="304" s="47" customFormat="1" ht="11.25" customHeight="1">
      <c r="A304" s="48"/>
    </row>
    <row r="305" s="47" customFormat="1" ht="11.25" customHeight="1">
      <c r="A305" s="48"/>
    </row>
    <row r="306" s="47" customFormat="1" ht="11.25" customHeight="1">
      <c r="A306" s="48"/>
    </row>
    <row r="307" s="47" customFormat="1" ht="11.25" customHeight="1">
      <c r="A307" s="48"/>
    </row>
    <row r="308" s="47" customFormat="1" ht="11.25" customHeight="1">
      <c r="A308" s="48"/>
    </row>
    <row r="309" s="47" customFormat="1" ht="11.25" customHeight="1">
      <c r="A309" s="48"/>
    </row>
    <row r="310" s="47" customFormat="1" ht="11.25" customHeight="1">
      <c r="A310" s="48"/>
    </row>
    <row r="311" s="47" customFormat="1" ht="11.25" customHeight="1">
      <c r="A311" s="48"/>
    </row>
    <row r="312" s="47" customFormat="1" ht="11.25" customHeight="1">
      <c r="A312" s="48"/>
    </row>
    <row r="313" s="47" customFormat="1" ht="11.25" customHeight="1">
      <c r="A313" s="48"/>
    </row>
    <row r="314" s="47" customFormat="1" ht="11.25" customHeight="1">
      <c r="A314" s="48"/>
    </row>
    <row r="315" s="47" customFormat="1" ht="11.25" customHeight="1">
      <c r="A315" s="48"/>
    </row>
    <row r="316" s="47" customFormat="1" ht="11.25" customHeight="1">
      <c r="A316" s="48"/>
    </row>
    <row r="317" s="47" customFormat="1" ht="11.25" customHeight="1">
      <c r="A317" s="48"/>
    </row>
    <row r="318" s="47" customFormat="1" ht="11.25" customHeight="1">
      <c r="A318" s="48"/>
    </row>
    <row r="319" s="47" customFormat="1" ht="11.25" customHeight="1">
      <c r="A319" s="48"/>
    </row>
    <row r="320" s="47" customFormat="1" ht="11.25" customHeight="1">
      <c r="A320" s="48"/>
    </row>
    <row r="321" s="47" customFormat="1" ht="11.25" customHeight="1">
      <c r="A321" s="48"/>
    </row>
    <row r="322" s="47" customFormat="1" ht="11.25" customHeight="1">
      <c r="A322" s="48"/>
    </row>
    <row r="323" s="47" customFormat="1" ht="11.25" customHeight="1">
      <c r="A323" s="48"/>
    </row>
    <row r="324" s="47" customFormat="1" ht="11.25" customHeight="1">
      <c r="A324" s="48"/>
    </row>
    <row r="325" s="47" customFormat="1" ht="11.25" customHeight="1">
      <c r="A325" s="48"/>
    </row>
    <row r="326" s="47" customFormat="1" ht="11.25" customHeight="1">
      <c r="A326" s="48"/>
    </row>
    <row r="327" s="47" customFormat="1" ht="11.25" customHeight="1">
      <c r="A327" s="48"/>
    </row>
    <row r="328" s="47" customFormat="1" ht="11.25" customHeight="1">
      <c r="A328" s="48"/>
    </row>
    <row r="329" s="47" customFormat="1" ht="11.25" customHeight="1">
      <c r="A329" s="48"/>
    </row>
    <row r="330" s="47" customFormat="1" ht="11.25" customHeight="1">
      <c r="A330" s="48"/>
    </row>
    <row r="331" s="47" customFormat="1" ht="11.25" customHeight="1">
      <c r="A331" s="48"/>
    </row>
    <row r="332" s="47" customFormat="1" ht="11.25" customHeight="1">
      <c r="A332" s="48"/>
    </row>
    <row r="333" s="47" customFormat="1" ht="11.25" customHeight="1">
      <c r="A333" s="48"/>
    </row>
    <row r="334" s="47" customFormat="1" ht="11.25" customHeight="1">
      <c r="A334" s="48"/>
    </row>
    <row r="335" s="47" customFormat="1" ht="11.25" customHeight="1">
      <c r="A335" s="48"/>
    </row>
    <row r="336" s="47" customFormat="1" ht="11.25" customHeight="1">
      <c r="A336" s="48"/>
    </row>
    <row r="337" s="47" customFormat="1" ht="11.25" customHeight="1">
      <c r="A337" s="48"/>
    </row>
    <row r="338" s="47" customFormat="1" ht="11.25" customHeight="1">
      <c r="A338" s="48"/>
    </row>
    <row r="339" s="47" customFormat="1" ht="11.25" customHeight="1">
      <c r="A339" s="48"/>
    </row>
    <row r="340" s="47" customFormat="1" ht="11.25" customHeight="1">
      <c r="A340" s="48"/>
    </row>
    <row r="341" s="47" customFormat="1" ht="11.25" customHeight="1">
      <c r="A341" s="48"/>
    </row>
    <row r="342" s="47" customFormat="1" ht="11.25" customHeight="1">
      <c r="A342" s="48"/>
    </row>
    <row r="343" s="47" customFormat="1" ht="11.25" customHeight="1">
      <c r="A343" s="48"/>
    </row>
    <row r="344" s="47" customFormat="1" ht="11.25" customHeight="1">
      <c r="A344" s="48"/>
    </row>
    <row r="345" s="47" customFormat="1" ht="11.25" customHeight="1">
      <c r="A345" s="48"/>
    </row>
    <row r="346" s="47" customFormat="1" ht="11.25" customHeight="1">
      <c r="A346" s="48"/>
    </row>
    <row r="347" s="47" customFormat="1" ht="11.25" customHeight="1">
      <c r="A347" s="48"/>
    </row>
    <row r="348" s="47" customFormat="1" ht="11.25" customHeight="1">
      <c r="A348" s="48"/>
    </row>
    <row r="349" s="47" customFormat="1" ht="11.25" customHeight="1">
      <c r="A349" s="48"/>
    </row>
    <row r="350" s="47" customFormat="1" ht="11.25" customHeight="1">
      <c r="A350" s="48"/>
    </row>
    <row r="351" s="47" customFormat="1" ht="11.25" customHeight="1">
      <c r="A351" s="48"/>
    </row>
    <row r="352" s="47" customFormat="1" ht="11.25" customHeight="1">
      <c r="A352" s="48"/>
    </row>
    <row r="353" s="47" customFormat="1" ht="11.25" customHeight="1">
      <c r="A353" s="48"/>
    </row>
    <row r="354" s="47" customFormat="1" ht="11.25" customHeight="1">
      <c r="A354" s="48"/>
    </row>
    <row r="355" s="47" customFormat="1" ht="11.25" customHeight="1">
      <c r="A355" s="48"/>
    </row>
    <row r="356" s="47" customFormat="1" ht="11.25" customHeight="1">
      <c r="A356" s="48"/>
    </row>
    <row r="357" s="47" customFormat="1" ht="11.25" customHeight="1">
      <c r="A357" s="48"/>
    </row>
    <row r="358" s="47" customFormat="1" ht="11.25" customHeight="1">
      <c r="A358" s="48"/>
    </row>
    <row r="359" s="47" customFormat="1" ht="11.25" customHeight="1">
      <c r="A359" s="48"/>
    </row>
    <row r="360" s="47" customFormat="1" ht="11.25" customHeight="1">
      <c r="A360" s="48"/>
    </row>
    <row r="361" s="47" customFormat="1" ht="11.25" customHeight="1">
      <c r="A361" s="48"/>
    </row>
    <row r="362" s="47" customFormat="1" ht="11.25" customHeight="1">
      <c r="A362" s="48"/>
    </row>
    <row r="363" s="47" customFormat="1" ht="11.25" customHeight="1">
      <c r="A363" s="48"/>
    </row>
    <row r="364" s="47" customFormat="1" ht="11.25" customHeight="1">
      <c r="A364" s="48"/>
    </row>
    <row r="365" s="47" customFormat="1" ht="11.25" customHeight="1">
      <c r="A365" s="48"/>
    </row>
    <row r="366" s="47" customFormat="1" ht="11.25" customHeight="1">
      <c r="A366" s="48"/>
    </row>
    <row r="367" s="47" customFormat="1" ht="11.25" customHeight="1">
      <c r="A367" s="48"/>
    </row>
    <row r="368" s="47" customFormat="1" ht="11.25" customHeight="1">
      <c r="A368" s="48"/>
    </row>
    <row r="369" s="47" customFormat="1" ht="11.25" customHeight="1">
      <c r="A369" s="48"/>
    </row>
    <row r="370" s="47" customFormat="1" ht="11.25" customHeight="1">
      <c r="A370" s="48"/>
    </row>
    <row r="371" s="47" customFormat="1" ht="11.25" customHeight="1">
      <c r="A371" s="48"/>
    </row>
    <row r="372" s="47" customFormat="1" ht="11.25" customHeight="1">
      <c r="A372" s="48"/>
    </row>
    <row r="373" s="47" customFormat="1" ht="11.25" customHeight="1">
      <c r="A373" s="48"/>
    </row>
    <row r="374" s="47" customFormat="1" ht="11.25" customHeight="1">
      <c r="A374" s="48"/>
    </row>
    <row r="375" s="47" customFormat="1" ht="11.25" customHeight="1">
      <c r="A375" s="48"/>
    </row>
    <row r="376" s="47" customFormat="1" ht="11.25" customHeight="1">
      <c r="A376" s="48"/>
    </row>
    <row r="377" s="47" customFormat="1" ht="11.25" customHeight="1">
      <c r="A377" s="48"/>
    </row>
    <row r="378" s="47" customFormat="1" ht="11.25" customHeight="1">
      <c r="A378" s="48"/>
    </row>
    <row r="379" s="47" customFormat="1" ht="11.25" customHeight="1">
      <c r="A379" s="48"/>
    </row>
    <row r="380" s="47" customFormat="1" ht="11.25" customHeight="1">
      <c r="A380" s="48"/>
    </row>
    <row r="381" s="47" customFormat="1" ht="11.25" customHeight="1">
      <c r="A381" s="48"/>
    </row>
    <row r="382" s="47" customFormat="1" ht="11.25" customHeight="1">
      <c r="A382" s="48"/>
    </row>
    <row r="383" s="47" customFormat="1" ht="11.25" customHeight="1">
      <c r="A383" s="48"/>
    </row>
    <row r="384" s="47" customFormat="1" ht="11.25" customHeight="1">
      <c r="A384" s="48"/>
    </row>
    <row r="385" s="47" customFormat="1" ht="11.25" customHeight="1">
      <c r="A385" s="48"/>
    </row>
    <row r="386" s="47" customFormat="1" ht="11.25" customHeight="1">
      <c r="A386" s="48"/>
    </row>
    <row r="387" s="47" customFormat="1" ht="11.25" customHeight="1">
      <c r="A387" s="48"/>
    </row>
    <row r="388" s="47" customFormat="1" ht="11.25" customHeight="1">
      <c r="A388" s="48"/>
    </row>
    <row r="389" s="47" customFormat="1" ht="11.25" customHeight="1">
      <c r="A389" s="48"/>
    </row>
    <row r="390" s="47" customFormat="1" ht="11.25" customHeight="1">
      <c r="A390" s="48"/>
    </row>
    <row r="391" s="47" customFormat="1" ht="11.25" customHeight="1">
      <c r="A391" s="48"/>
    </row>
    <row r="392" s="47" customFormat="1" ht="11.25" customHeight="1">
      <c r="A392" s="48"/>
    </row>
    <row r="393" s="47" customFormat="1" ht="11.25" customHeight="1">
      <c r="A393" s="48"/>
    </row>
    <row r="394" s="47" customFormat="1" ht="11.25" customHeight="1">
      <c r="A394" s="48"/>
    </row>
    <row r="395" s="47" customFormat="1" ht="11.25" customHeight="1">
      <c r="A395" s="48"/>
    </row>
    <row r="396" s="47" customFormat="1" ht="11.25" customHeight="1">
      <c r="A396" s="48"/>
    </row>
    <row r="397" s="47" customFormat="1" ht="11.25" customHeight="1">
      <c r="A397" s="48"/>
    </row>
    <row r="398" s="47" customFormat="1" ht="11.25" customHeight="1">
      <c r="A398" s="48"/>
    </row>
    <row r="399" s="47" customFormat="1" ht="11.25" customHeight="1">
      <c r="A399" s="48"/>
    </row>
    <row r="400" s="47" customFormat="1" ht="11.25" customHeight="1">
      <c r="A400" s="48"/>
    </row>
    <row r="401" s="47" customFormat="1" ht="11.25" customHeight="1">
      <c r="A401" s="48"/>
    </row>
    <row r="402" s="47" customFormat="1" ht="11.25" customHeight="1">
      <c r="A402" s="48"/>
    </row>
    <row r="403" s="47" customFormat="1" ht="11.25" customHeight="1">
      <c r="A403" s="48"/>
    </row>
    <row r="404" s="47" customFormat="1" ht="11.25" customHeight="1">
      <c r="A404" s="48"/>
    </row>
    <row r="405" s="47" customFormat="1" ht="11.25" customHeight="1">
      <c r="A405" s="48"/>
    </row>
    <row r="406" s="47" customFormat="1" ht="11.25" customHeight="1">
      <c r="A406" s="48"/>
    </row>
    <row r="407" s="47" customFormat="1" ht="11.25" customHeight="1">
      <c r="A407" s="48"/>
    </row>
    <row r="408" s="47" customFormat="1" ht="11.25" customHeight="1">
      <c r="A408" s="48"/>
    </row>
    <row r="409" s="47" customFormat="1" ht="11.25" customHeight="1">
      <c r="A409" s="48"/>
    </row>
    <row r="410" s="47" customFormat="1" ht="11.25" customHeight="1">
      <c r="A410" s="48"/>
    </row>
    <row r="411" s="47" customFormat="1" ht="11.25" customHeight="1">
      <c r="A411" s="48"/>
    </row>
    <row r="412" s="47" customFormat="1" ht="11.25" customHeight="1">
      <c r="A412" s="48"/>
    </row>
    <row r="413" s="47" customFormat="1" ht="11.25" customHeight="1">
      <c r="A413" s="48"/>
    </row>
    <row r="414" s="47" customFormat="1" ht="11.25" customHeight="1">
      <c r="A414" s="48"/>
    </row>
    <row r="415" s="47" customFormat="1" ht="11.25" customHeight="1">
      <c r="A415" s="48"/>
    </row>
    <row r="416" s="47" customFormat="1" ht="11.25" customHeight="1">
      <c r="A416" s="48"/>
    </row>
    <row r="417" s="47" customFormat="1" ht="11.25" customHeight="1">
      <c r="A417" s="48"/>
    </row>
    <row r="418" s="47" customFormat="1" ht="11.25" customHeight="1">
      <c r="A418" s="48"/>
    </row>
    <row r="419" s="47" customFormat="1" ht="11.25" customHeight="1">
      <c r="A419" s="48"/>
    </row>
    <row r="420" s="47" customFormat="1" ht="11.25" customHeight="1">
      <c r="A420" s="48"/>
    </row>
    <row r="421" s="47" customFormat="1" ht="11.25" customHeight="1">
      <c r="A421" s="48"/>
    </row>
    <row r="422" s="47" customFormat="1" ht="11.25" customHeight="1">
      <c r="A422" s="48"/>
    </row>
    <row r="423" s="47" customFormat="1" ht="11.25" customHeight="1">
      <c r="A423" s="48"/>
    </row>
    <row r="424" s="47" customFormat="1" ht="11.25" customHeight="1">
      <c r="A424" s="48"/>
    </row>
    <row r="425" s="47" customFormat="1" ht="11.25" customHeight="1">
      <c r="A425" s="48"/>
    </row>
    <row r="426" s="47" customFormat="1" ht="11.25" customHeight="1">
      <c r="A426" s="48"/>
    </row>
    <row r="427" s="47" customFormat="1" ht="11.25" customHeight="1">
      <c r="A427" s="48"/>
    </row>
    <row r="428" s="47" customFormat="1" ht="11.25" customHeight="1">
      <c r="A428" s="48"/>
    </row>
    <row r="429" s="47" customFormat="1" ht="11.25" customHeight="1">
      <c r="A429" s="48"/>
    </row>
    <row r="430" s="47" customFormat="1" ht="11.25" customHeight="1">
      <c r="A430" s="48"/>
    </row>
    <row r="431" s="47" customFormat="1" ht="11.25" customHeight="1">
      <c r="A431" s="48"/>
    </row>
    <row r="432" s="47" customFormat="1" ht="11.25" customHeight="1">
      <c r="A432" s="48"/>
    </row>
    <row r="433" s="47" customFormat="1" ht="11.25" customHeight="1">
      <c r="A433" s="48"/>
    </row>
    <row r="434" s="47" customFormat="1" ht="11.25" customHeight="1">
      <c r="A434" s="48"/>
    </row>
    <row r="435" s="47" customFormat="1" ht="11.25" customHeight="1">
      <c r="A435" s="48"/>
    </row>
    <row r="436" s="47" customFormat="1" ht="11.25" customHeight="1">
      <c r="A436" s="48"/>
    </row>
    <row r="437" s="47" customFormat="1" ht="11.25" customHeight="1">
      <c r="A437" s="48"/>
    </row>
    <row r="438" s="47" customFormat="1" ht="11.25" customHeight="1">
      <c r="A438" s="48"/>
    </row>
    <row r="439" s="47" customFormat="1" ht="11.25" customHeight="1">
      <c r="A439" s="48"/>
    </row>
    <row r="440" s="47" customFormat="1" ht="11.25" customHeight="1">
      <c r="A440" s="48"/>
    </row>
    <row r="441" s="47" customFormat="1" ht="11.25" customHeight="1">
      <c r="A441" s="48"/>
    </row>
    <row r="442" s="47" customFormat="1" ht="11.25" customHeight="1">
      <c r="A442" s="48"/>
    </row>
    <row r="443" s="47" customFormat="1" ht="11.25" customHeight="1">
      <c r="A443" s="48"/>
    </row>
    <row r="444" s="47" customFormat="1" ht="11.25" customHeight="1">
      <c r="A444" s="48"/>
    </row>
    <row r="445" s="47" customFormat="1" ht="11.25" customHeight="1">
      <c r="A445" s="48"/>
    </row>
    <row r="446" s="47" customFormat="1" ht="11.25" customHeight="1">
      <c r="A446" s="48"/>
    </row>
    <row r="447" s="47" customFormat="1" ht="11.25" customHeight="1">
      <c r="A447" s="48"/>
    </row>
    <row r="448" s="47" customFormat="1" ht="11.25" customHeight="1">
      <c r="A448" s="48"/>
    </row>
    <row r="449" s="47" customFormat="1" ht="11.25" customHeight="1">
      <c r="A449" s="48"/>
    </row>
    <row r="450" s="47" customFormat="1" ht="11.25" customHeight="1">
      <c r="A450" s="48"/>
    </row>
    <row r="451" s="47" customFormat="1" ht="11.25" customHeight="1">
      <c r="A451" s="48"/>
    </row>
    <row r="452" s="47" customFormat="1" ht="11.25" customHeight="1">
      <c r="A452" s="48"/>
    </row>
    <row r="453" s="47" customFormat="1" ht="11.25" customHeight="1">
      <c r="A453" s="48"/>
    </row>
    <row r="454" s="47" customFormat="1" ht="11.25" customHeight="1">
      <c r="A454" s="48"/>
    </row>
    <row r="455" s="47" customFormat="1" ht="11.25" customHeight="1">
      <c r="A455" s="48"/>
    </row>
    <row r="456" s="47" customFormat="1" ht="11.25" customHeight="1">
      <c r="A456" s="48"/>
    </row>
    <row r="457" s="47" customFormat="1" ht="11.25" customHeight="1">
      <c r="A457" s="48"/>
    </row>
    <row r="458" s="47" customFormat="1" ht="11.25" customHeight="1">
      <c r="A458" s="48"/>
    </row>
    <row r="459" s="47" customFormat="1" ht="11.25" customHeight="1">
      <c r="A459" s="48"/>
    </row>
    <row r="460" s="47" customFormat="1" ht="11.25" customHeight="1">
      <c r="A460" s="48"/>
    </row>
    <row r="461" s="47" customFormat="1" ht="11.25" customHeight="1">
      <c r="A461" s="48"/>
    </row>
    <row r="462" s="47" customFormat="1" ht="11.25" customHeight="1">
      <c r="A462" s="48"/>
    </row>
    <row r="463" s="47" customFormat="1" ht="11.25" customHeight="1">
      <c r="A463" s="48"/>
    </row>
    <row r="464" s="47" customFormat="1" ht="11.25" customHeight="1">
      <c r="A464" s="48"/>
    </row>
    <row r="465" s="47" customFormat="1" ht="11.25" customHeight="1">
      <c r="A465" s="48"/>
    </row>
    <row r="466" s="47" customFormat="1" ht="11.25" customHeight="1">
      <c r="A466" s="48"/>
    </row>
    <row r="467" s="47" customFormat="1" ht="11.25" customHeight="1">
      <c r="A467" s="48"/>
    </row>
    <row r="468" s="47" customFormat="1" ht="11.25" customHeight="1">
      <c r="A468" s="48"/>
    </row>
    <row r="469" s="47" customFormat="1" ht="11.25" customHeight="1">
      <c r="A469" s="48"/>
    </row>
    <row r="470" s="47" customFormat="1" ht="11.25" customHeight="1">
      <c r="A470" s="48"/>
    </row>
    <row r="471" s="47" customFormat="1" ht="11.25" customHeight="1">
      <c r="A471" s="48"/>
    </row>
    <row r="472" s="47" customFormat="1" ht="11.25" customHeight="1">
      <c r="A472" s="48"/>
    </row>
    <row r="473" s="47" customFormat="1" ht="11.25" customHeight="1">
      <c r="A473" s="48"/>
    </row>
    <row r="474" s="47" customFormat="1" ht="11.25" customHeight="1">
      <c r="A474" s="48"/>
    </row>
    <row r="475" s="47" customFormat="1" ht="11.25" customHeight="1">
      <c r="A475" s="48"/>
    </row>
    <row r="476" s="47" customFormat="1" ht="11.25" customHeight="1">
      <c r="A476" s="48"/>
    </row>
    <row r="477" s="47" customFormat="1" ht="11.25" customHeight="1">
      <c r="A477" s="48"/>
    </row>
    <row r="478" s="47" customFormat="1" ht="11.25" customHeight="1">
      <c r="A478" s="48"/>
    </row>
    <row r="479" s="47" customFormat="1" ht="11.25" customHeight="1">
      <c r="A479" s="48"/>
    </row>
    <row r="480" s="47" customFormat="1" ht="11.25" customHeight="1">
      <c r="A480" s="48"/>
    </row>
    <row r="481" s="47" customFormat="1" ht="11.25" customHeight="1">
      <c r="A481" s="48"/>
    </row>
    <row r="482" s="47" customFormat="1" ht="11.25" customHeight="1">
      <c r="A482" s="48"/>
    </row>
    <row r="483" s="47" customFormat="1" ht="11.25" customHeight="1">
      <c r="A483" s="48"/>
    </row>
    <row r="484" s="47" customFormat="1" ht="11.25" customHeight="1">
      <c r="A484" s="48"/>
    </row>
    <row r="485" s="47" customFormat="1" ht="11.25" customHeight="1">
      <c r="A485" s="48"/>
    </row>
    <row r="486" s="47" customFormat="1" ht="11.25" customHeight="1">
      <c r="A486" s="48"/>
    </row>
    <row r="487" s="47" customFormat="1" ht="11.25" customHeight="1">
      <c r="A487" s="48"/>
    </row>
    <row r="488" s="47" customFormat="1" ht="11.25" customHeight="1">
      <c r="A488" s="48"/>
    </row>
    <row r="489" s="47" customFormat="1" ht="11.25" customHeight="1">
      <c r="A489" s="48"/>
    </row>
    <row r="490" s="47" customFormat="1" ht="11.25" customHeight="1">
      <c r="A490" s="48"/>
    </row>
    <row r="491" s="47" customFormat="1" ht="11.25" customHeight="1">
      <c r="A491" s="48"/>
    </row>
    <row r="492" s="47" customFormat="1" ht="11.25" customHeight="1">
      <c r="A492" s="48"/>
    </row>
    <row r="493" s="47" customFormat="1" ht="11.25" customHeight="1">
      <c r="A493" s="48"/>
    </row>
    <row r="494" s="47" customFormat="1" ht="11.25" customHeight="1">
      <c r="A494" s="48"/>
    </row>
    <row r="495" s="47" customFormat="1" ht="11.25" customHeight="1">
      <c r="A495" s="48"/>
    </row>
    <row r="496" s="47" customFormat="1" ht="11.25" customHeight="1">
      <c r="A496" s="48"/>
    </row>
    <row r="497" s="47" customFormat="1" ht="11.25" customHeight="1">
      <c r="A497" s="48"/>
    </row>
    <row r="498" s="47" customFormat="1" ht="11.25" customHeight="1">
      <c r="A498" s="48"/>
    </row>
    <row r="499" s="47" customFormat="1" ht="11.25" customHeight="1">
      <c r="A499" s="48"/>
    </row>
    <row r="500" s="47" customFormat="1" ht="11.25" customHeight="1">
      <c r="A500" s="48"/>
    </row>
    <row r="501" s="47" customFormat="1" ht="11.25" customHeight="1">
      <c r="A501" s="48"/>
    </row>
    <row r="502" s="47" customFormat="1" ht="11.25" customHeight="1">
      <c r="A502" s="48"/>
    </row>
    <row r="503" s="47" customFormat="1" ht="11.25" customHeight="1">
      <c r="A503" s="48"/>
    </row>
    <row r="504" s="47" customFormat="1" ht="11.25" customHeight="1">
      <c r="A504" s="48"/>
    </row>
    <row r="505" s="47" customFormat="1" ht="11.25" customHeight="1">
      <c r="A505" s="48"/>
    </row>
    <row r="506" s="47" customFormat="1" ht="11.25" customHeight="1">
      <c r="A506" s="48"/>
    </row>
    <row r="507" s="47" customFormat="1" ht="11.25" customHeight="1">
      <c r="A507" s="48"/>
    </row>
    <row r="508" s="47" customFormat="1" ht="11.25" customHeight="1">
      <c r="A508" s="48"/>
    </row>
    <row r="509" s="47" customFormat="1" ht="11.25" customHeight="1">
      <c r="A509" s="48"/>
    </row>
    <row r="510" s="47" customFormat="1" ht="11.25" customHeight="1">
      <c r="A510" s="48"/>
    </row>
    <row r="511" s="47" customFormat="1" ht="11.25" customHeight="1">
      <c r="A511" s="48"/>
    </row>
    <row r="512" s="47" customFormat="1" ht="11.25" customHeight="1">
      <c r="A512" s="48"/>
    </row>
    <row r="513" s="47" customFormat="1" ht="11.25" customHeight="1">
      <c r="A513" s="48"/>
    </row>
    <row r="514" s="47" customFormat="1" ht="11.25" customHeight="1">
      <c r="A514" s="48"/>
    </row>
    <row r="515" s="47" customFormat="1" ht="11.25" customHeight="1">
      <c r="A515" s="48"/>
    </row>
    <row r="516" s="47" customFormat="1" ht="11.25" customHeight="1">
      <c r="A516" s="48"/>
    </row>
    <row r="517" s="47" customFormat="1" ht="11.25" customHeight="1">
      <c r="A517" s="48"/>
    </row>
    <row r="518" s="47" customFormat="1" ht="11.25" customHeight="1">
      <c r="A518" s="48"/>
    </row>
    <row r="519" s="47" customFormat="1" ht="11.25" customHeight="1">
      <c r="A519" s="48"/>
    </row>
    <row r="520" s="47" customFormat="1" ht="11.25" customHeight="1">
      <c r="A520" s="48"/>
    </row>
    <row r="521" s="47" customFormat="1" ht="11.25" customHeight="1">
      <c r="A521" s="48"/>
    </row>
    <row r="522" s="47" customFormat="1" ht="11.25" customHeight="1">
      <c r="A522" s="48"/>
    </row>
    <row r="523" s="47" customFormat="1" ht="11.25" customHeight="1">
      <c r="A523" s="48"/>
    </row>
    <row r="524" s="47" customFormat="1" ht="11.25" customHeight="1">
      <c r="A524" s="48"/>
    </row>
    <row r="525" s="47" customFormat="1" ht="11.25" customHeight="1">
      <c r="A525" s="48"/>
    </row>
    <row r="526" s="47" customFormat="1" ht="11.25" customHeight="1">
      <c r="A526" s="48"/>
    </row>
    <row r="527" s="47" customFormat="1" ht="11.25" customHeight="1">
      <c r="A527" s="48"/>
    </row>
    <row r="528" s="47" customFormat="1" ht="11.25" customHeight="1">
      <c r="A528" s="48"/>
    </row>
    <row r="529" s="47" customFormat="1" ht="11.25" customHeight="1">
      <c r="A529" s="48"/>
    </row>
    <row r="530" s="47" customFormat="1" ht="11.25" customHeight="1">
      <c r="A530" s="48"/>
    </row>
    <row r="531" s="47" customFormat="1" ht="11.25" customHeight="1">
      <c r="A531" s="48"/>
    </row>
    <row r="532" s="47" customFormat="1" ht="11.25" customHeight="1">
      <c r="A532" s="48"/>
    </row>
    <row r="533" s="47" customFormat="1" ht="11.25" customHeight="1">
      <c r="A533" s="48"/>
    </row>
    <row r="534" s="47" customFormat="1" ht="11.25" customHeight="1">
      <c r="A534" s="48"/>
    </row>
    <row r="535" s="47" customFormat="1" ht="11.25" customHeight="1">
      <c r="A535" s="48"/>
    </row>
    <row r="536" s="47" customFormat="1" ht="11.25" customHeight="1">
      <c r="A536" s="48"/>
    </row>
    <row r="537" s="47" customFormat="1" ht="11.25" customHeight="1">
      <c r="A537" s="48"/>
    </row>
    <row r="538" s="47" customFormat="1" ht="11.25" customHeight="1">
      <c r="A538" s="48"/>
    </row>
    <row r="539" s="47" customFormat="1" ht="11.25" customHeight="1">
      <c r="A539" s="48"/>
    </row>
    <row r="540" s="47" customFormat="1" ht="11.25" customHeight="1">
      <c r="A540" s="48"/>
    </row>
    <row r="541" s="47" customFormat="1" ht="11.25" customHeight="1">
      <c r="A541" s="48"/>
    </row>
    <row r="542" s="47" customFormat="1" ht="11.25" customHeight="1">
      <c r="A542" s="48"/>
    </row>
    <row r="543" s="47" customFormat="1" ht="11.25" customHeight="1">
      <c r="A543" s="48"/>
    </row>
    <row r="544" s="47" customFormat="1" ht="11.25" customHeight="1">
      <c r="A544" s="48"/>
    </row>
    <row r="545" s="47" customFormat="1" ht="11.25" customHeight="1">
      <c r="A545" s="48"/>
    </row>
    <row r="546" s="47" customFormat="1" ht="11.25" customHeight="1">
      <c r="A546" s="48"/>
    </row>
    <row r="547" s="47" customFormat="1" ht="11.25" customHeight="1">
      <c r="A547" s="48"/>
    </row>
    <row r="548" s="47" customFormat="1" ht="11.25" customHeight="1">
      <c r="A548" s="48"/>
    </row>
    <row r="549" s="47" customFormat="1" ht="11.25" customHeight="1">
      <c r="A549" s="48"/>
    </row>
    <row r="550" s="47" customFormat="1" ht="11.25" customHeight="1">
      <c r="A550" s="48"/>
    </row>
    <row r="551" s="47" customFormat="1" ht="11.25" customHeight="1">
      <c r="A551" s="48"/>
    </row>
    <row r="552" s="47" customFormat="1" ht="11.25" customHeight="1">
      <c r="A552" s="48"/>
    </row>
    <row r="553" s="47" customFormat="1" ht="11.25" customHeight="1">
      <c r="A553" s="48"/>
    </row>
    <row r="554" s="47" customFormat="1" ht="11.25" customHeight="1">
      <c r="A554" s="48"/>
    </row>
    <row r="555" s="47" customFormat="1" ht="11.25" customHeight="1">
      <c r="A555" s="48"/>
    </row>
    <row r="556" s="47" customFormat="1" ht="11.25" customHeight="1">
      <c r="A556" s="48"/>
    </row>
    <row r="557" s="47" customFormat="1" ht="11.25" customHeight="1">
      <c r="A557" s="48"/>
    </row>
    <row r="558" s="47" customFormat="1" ht="11.25" customHeight="1">
      <c r="A558" s="48"/>
    </row>
    <row r="559" s="47" customFormat="1" ht="11.25" customHeight="1">
      <c r="A559" s="48"/>
    </row>
    <row r="560" s="47" customFormat="1" ht="11.25" customHeight="1">
      <c r="A560" s="48"/>
    </row>
    <row r="561" s="47" customFormat="1" ht="11.25" customHeight="1">
      <c r="A561" s="48"/>
    </row>
    <row r="562" s="47" customFormat="1" ht="11.25" customHeight="1">
      <c r="A562" s="48"/>
    </row>
    <row r="563" s="47" customFormat="1" ht="11.25" customHeight="1">
      <c r="A563" s="48"/>
    </row>
    <row r="564" s="47" customFormat="1" ht="11.25" customHeight="1">
      <c r="A564" s="48"/>
    </row>
    <row r="565" s="47" customFormat="1" ht="11.25" customHeight="1">
      <c r="A565" s="48"/>
    </row>
    <row r="566" s="47" customFormat="1" ht="11.25" customHeight="1">
      <c r="A566" s="48"/>
    </row>
    <row r="567" s="47" customFormat="1" ht="11.25" customHeight="1">
      <c r="A567" s="48"/>
    </row>
    <row r="568" s="47" customFormat="1" ht="11.25" customHeight="1">
      <c r="A568" s="48"/>
    </row>
    <row r="569" s="47" customFormat="1" ht="11.25" customHeight="1">
      <c r="A569" s="48"/>
    </row>
    <row r="570" s="47" customFormat="1" ht="11.25" customHeight="1">
      <c r="A570" s="48"/>
    </row>
    <row r="571" s="47" customFormat="1" ht="11.25" customHeight="1">
      <c r="A571" s="48"/>
    </row>
    <row r="572" s="47" customFormat="1" ht="11.25" customHeight="1">
      <c r="A572" s="48"/>
    </row>
    <row r="573" s="47" customFormat="1" ht="11.25" customHeight="1">
      <c r="A573" s="48"/>
    </row>
    <row r="574" s="47" customFormat="1" ht="11.25" customHeight="1">
      <c r="A574" s="48"/>
    </row>
    <row r="575" s="47" customFormat="1" ht="11.25" customHeight="1">
      <c r="A575" s="48"/>
    </row>
    <row r="576" s="47" customFormat="1" ht="11.25" customHeight="1">
      <c r="A576" s="48"/>
    </row>
    <row r="577" s="47" customFormat="1" ht="11.25" customHeight="1">
      <c r="A577" s="48"/>
    </row>
    <row r="578" s="47" customFormat="1" ht="11.25" customHeight="1">
      <c r="A578" s="48"/>
    </row>
    <row r="579" s="47" customFormat="1" ht="11.25" customHeight="1">
      <c r="A579" s="48"/>
    </row>
    <row r="580" s="47" customFormat="1" ht="11.25" customHeight="1">
      <c r="A580" s="48"/>
    </row>
    <row r="581" s="47" customFormat="1" ht="11.25" customHeight="1">
      <c r="A581" s="48"/>
    </row>
    <row r="582" s="47" customFormat="1" ht="11.25" customHeight="1">
      <c r="A582" s="48"/>
    </row>
    <row r="583" s="47" customFormat="1" ht="11.25" customHeight="1">
      <c r="A583" s="48"/>
    </row>
    <row r="584" s="47" customFormat="1" ht="11.25" customHeight="1">
      <c r="A584" s="48"/>
    </row>
    <row r="585" s="47" customFormat="1" ht="11.25" customHeight="1">
      <c r="A585" s="48"/>
    </row>
    <row r="586" s="47" customFormat="1" ht="11.25" customHeight="1">
      <c r="A586" s="48"/>
    </row>
    <row r="587" s="47" customFormat="1" ht="11.25" customHeight="1">
      <c r="A587" s="48"/>
    </row>
    <row r="588" s="47" customFormat="1" ht="11.25" customHeight="1">
      <c r="A588" s="48"/>
    </row>
    <row r="589" s="47" customFormat="1" ht="11.25" customHeight="1">
      <c r="A589" s="48"/>
    </row>
    <row r="590" s="47" customFormat="1" ht="11.25" customHeight="1">
      <c r="A590" s="48"/>
    </row>
    <row r="591" s="47" customFormat="1" ht="11.25" customHeight="1">
      <c r="A591" s="48"/>
    </row>
    <row r="592" s="47" customFormat="1" ht="11.25" customHeight="1">
      <c r="A592" s="48"/>
    </row>
    <row r="593" s="47" customFormat="1" ht="11.25" customHeight="1">
      <c r="A593" s="48"/>
    </row>
    <row r="594" s="47" customFormat="1" ht="11.25" customHeight="1">
      <c r="A594" s="48"/>
    </row>
    <row r="595" s="47" customFormat="1" ht="11.25" customHeight="1">
      <c r="A595" s="48"/>
    </row>
    <row r="596" s="47" customFormat="1" ht="11.25" customHeight="1">
      <c r="A596" s="48"/>
    </row>
    <row r="597" s="47" customFormat="1" ht="11.25" customHeight="1">
      <c r="A597" s="48"/>
    </row>
    <row r="598" s="47" customFormat="1" ht="11.25" customHeight="1">
      <c r="A598" s="48"/>
    </row>
    <row r="599" s="47" customFormat="1" ht="11.25" customHeight="1">
      <c r="A599" s="48"/>
    </row>
    <row r="600" s="47" customFormat="1" ht="11.25" customHeight="1">
      <c r="A600" s="48"/>
    </row>
    <row r="601" s="47" customFormat="1" ht="11.25" customHeight="1">
      <c r="A601" s="48"/>
    </row>
    <row r="602" s="47" customFormat="1" ht="11.25" customHeight="1">
      <c r="A602" s="48"/>
    </row>
    <row r="603" s="47" customFormat="1" ht="11.25" customHeight="1">
      <c r="A603" s="48"/>
    </row>
    <row r="604" s="47" customFormat="1" ht="11.25" customHeight="1">
      <c r="A604" s="48"/>
    </row>
    <row r="605" s="47" customFormat="1" ht="11.25" customHeight="1">
      <c r="A605" s="48"/>
    </row>
    <row r="606" s="47" customFormat="1" ht="11.25" customHeight="1">
      <c r="A606" s="48"/>
    </row>
    <row r="607" s="47" customFormat="1" ht="11.25" customHeight="1">
      <c r="A607" s="48"/>
    </row>
    <row r="608" s="47" customFormat="1" ht="11.25" customHeight="1">
      <c r="A608" s="48"/>
    </row>
    <row r="609" s="47" customFormat="1" ht="11.25" customHeight="1">
      <c r="A609" s="48"/>
    </row>
    <row r="610" s="47" customFormat="1" ht="11.25" customHeight="1">
      <c r="A610" s="48"/>
    </row>
    <row r="611" s="47" customFormat="1" ht="11.25" customHeight="1">
      <c r="A611" s="48"/>
    </row>
    <row r="612" s="47" customFormat="1" ht="11.25" customHeight="1">
      <c r="A612" s="48"/>
    </row>
    <row r="613" s="47" customFormat="1" ht="11.25" customHeight="1">
      <c r="A613" s="48"/>
    </row>
    <row r="614" s="47" customFormat="1" ht="11.25" customHeight="1">
      <c r="A614" s="48"/>
    </row>
    <row r="615" s="47" customFormat="1" ht="11.25" customHeight="1">
      <c r="A615" s="48"/>
    </row>
    <row r="616" s="47" customFormat="1" ht="11.25" customHeight="1">
      <c r="A616" s="48"/>
    </row>
    <row r="617" s="47" customFormat="1" ht="11.25" customHeight="1">
      <c r="A617" s="48"/>
    </row>
    <row r="618" s="47" customFormat="1" ht="11.25" customHeight="1">
      <c r="A618" s="48"/>
    </row>
    <row r="619" s="47" customFormat="1" ht="11.25" customHeight="1">
      <c r="A619" s="48"/>
    </row>
    <row r="620" s="47" customFormat="1" ht="11.25" customHeight="1">
      <c r="A620" s="48"/>
    </row>
    <row r="621" s="47" customFormat="1" ht="11.25" customHeight="1">
      <c r="A621" s="48"/>
    </row>
    <row r="622" s="47" customFormat="1" ht="11.25" customHeight="1">
      <c r="A622" s="48"/>
    </row>
    <row r="623" s="47" customFormat="1" ht="11.25" customHeight="1">
      <c r="A623" s="48"/>
    </row>
    <row r="624" s="47" customFormat="1" ht="11.25" customHeight="1">
      <c r="A624" s="48"/>
    </row>
    <row r="625" s="47" customFormat="1" ht="11.25" customHeight="1">
      <c r="A625" s="48"/>
    </row>
    <row r="626" s="47" customFormat="1" ht="11.25" customHeight="1">
      <c r="A626" s="48"/>
    </row>
    <row r="627" s="47" customFormat="1" ht="11.25" customHeight="1">
      <c r="A627" s="48"/>
    </row>
    <row r="628" s="47" customFormat="1" ht="11.25" customHeight="1">
      <c r="A628" s="48"/>
    </row>
    <row r="629" s="47" customFormat="1" ht="11.25" customHeight="1">
      <c r="A629" s="48"/>
    </row>
    <row r="630" s="47" customFormat="1" ht="11.25" customHeight="1">
      <c r="A630" s="48"/>
    </row>
    <row r="631" s="47" customFormat="1" ht="11.25" customHeight="1">
      <c r="A631" s="48"/>
    </row>
    <row r="632" s="47" customFormat="1" ht="11.25" customHeight="1">
      <c r="A632" s="48"/>
    </row>
    <row r="633" s="47" customFormat="1" ht="11.25" customHeight="1">
      <c r="A633" s="48"/>
    </row>
    <row r="634" s="47" customFormat="1" ht="11.25" customHeight="1">
      <c r="A634" s="48"/>
    </row>
    <row r="635" s="47" customFormat="1" ht="11.25" customHeight="1">
      <c r="A635" s="48"/>
    </row>
    <row r="636" s="47" customFormat="1" ht="11.25" customHeight="1">
      <c r="A636" s="48"/>
    </row>
    <row r="637" s="47" customFormat="1" ht="11.25" customHeight="1">
      <c r="A637" s="48"/>
    </row>
    <row r="638" s="47" customFormat="1" ht="11.25" customHeight="1">
      <c r="A638" s="48"/>
    </row>
    <row r="639" s="47" customFormat="1" ht="11.25" customHeight="1">
      <c r="A639" s="48"/>
    </row>
    <row r="640" s="47" customFormat="1" ht="11.25" customHeight="1">
      <c r="A640" s="48"/>
    </row>
    <row r="641" s="47" customFormat="1" ht="11.25" customHeight="1">
      <c r="A641" s="48"/>
    </row>
    <row r="642" s="47" customFormat="1" ht="11.25" customHeight="1">
      <c r="A642" s="48"/>
    </row>
    <row r="643" s="47" customFormat="1" ht="11.25" customHeight="1">
      <c r="A643" s="48"/>
    </row>
    <row r="644" s="47" customFormat="1" ht="11.25" customHeight="1">
      <c r="A644" s="48"/>
    </row>
    <row r="645" s="47" customFormat="1" ht="11.25" customHeight="1">
      <c r="A645" s="48"/>
    </row>
    <row r="646" s="47" customFormat="1" ht="11.25" customHeight="1">
      <c r="A646" s="48"/>
    </row>
    <row r="647" s="47" customFormat="1" ht="11.25" customHeight="1">
      <c r="A647" s="48"/>
    </row>
    <row r="648" s="47" customFormat="1" ht="11.25" customHeight="1">
      <c r="A648" s="48"/>
    </row>
    <row r="649" s="47" customFormat="1" ht="11.25" customHeight="1">
      <c r="A649" s="48"/>
    </row>
    <row r="650" s="47" customFormat="1" ht="11.25" customHeight="1">
      <c r="A650" s="48"/>
    </row>
    <row r="651" s="47" customFormat="1" ht="11.25" customHeight="1">
      <c r="A651" s="48"/>
    </row>
    <row r="652" s="47" customFormat="1" ht="11.25" customHeight="1">
      <c r="A652" s="48"/>
    </row>
    <row r="653" s="47" customFormat="1" ht="11.25" customHeight="1">
      <c r="A653" s="48"/>
    </row>
    <row r="654" s="47" customFormat="1" ht="11.25" customHeight="1">
      <c r="A654" s="48"/>
    </row>
    <row r="655" s="47" customFormat="1" ht="11.25" customHeight="1">
      <c r="A655" s="48"/>
    </row>
    <row r="656" s="47" customFormat="1" ht="11.25" customHeight="1">
      <c r="A656" s="48"/>
    </row>
    <row r="657" s="47" customFormat="1" ht="11.25" customHeight="1">
      <c r="A657" s="48"/>
    </row>
    <row r="658" s="47" customFormat="1" ht="11.25" customHeight="1">
      <c r="A658" s="48"/>
    </row>
    <row r="659" s="47" customFormat="1" ht="11.25" customHeight="1">
      <c r="A659" s="48"/>
    </row>
    <row r="660" s="47" customFormat="1" ht="11.25" customHeight="1">
      <c r="A660" s="48"/>
    </row>
    <row r="661" s="47" customFormat="1" ht="11.25" customHeight="1">
      <c r="A661" s="48"/>
    </row>
    <row r="662" s="47" customFormat="1" ht="11.25" customHeight="1">
      <c r="A662" s="48"/>
    </row>
    <row r="663" s="47" customFormat="1" ht="11.25" customHeight="1">
      <c r="A663" s="48"/>
    </row>
    <row r="664" s="47" customFormat="1" ht="11.25" customHeight="1">
      <c r="A664" s="48"/>
    </row>
    <row r="665" s="47" customFormat="1" ht="11.25" customHeight="1">
      <c r="A665" s="48"/>
    </row>
    <row r="666" s="47" customFormat="1" ht="11.25" customHeight="1">
      <c r="A666" s="48"/>
    </row>
    <row r="667" s="47" customFormat="1" ht="11.25" customHeight="1">
      <c r="A667" s="48"/>
    </row>
    <row r="668" s="47" customFormat="1" ht="11.25" customHeight="1">
      <c r="A668" s="48"/>
    </row>
    <row r="669" s="47" customFormat="1" ht="11.25" customHeight="1">
      <c r="A669" s="48"/>
    </row>
    <row r="670" s="47" customFormat="1" ht="11.25" customHeight="1">
      <c r="A670" s="48"/>
    </row>
    <row r="671" s="47" customFormat="1" ht="11.25" customHeight="1">
      <c r="A671" s="48"/>
    </row>
    <row r="672" s="47" customFormat="1" ht="11.25" customHeight="1">
      <c r="A672" s="48"/>
    </row>
    <row r="673" s="47" customFormat="1" ht="11.25" customHeight="1">
      <c r="A673" s="48"/>
    </row>
    <row r="674" s="47" customFormat="1" ht="11.25" customHeight="1">
      <c r="A674" s="48"/>
    </row>
    <row r="675" s="47" customFormat="1" ht="11.25" customHeight="1">
      <c r="A675" s="48"/>
    </row>
    <row r="676" s="47" customFormat="1" ht="11.25" customHeight="1">
      <c r="A676" s="48"/>
    </row>
    <row r="677" s="47" customFormat="1" ht="11.25" customHeight="1">
      <c r="A677" s="48"/>
    </row>
    <row r="678" s="47" customFormat="1" ht="11.25" customHeight="1">
      <c r="A678" s="48"/>
    </row>
    <row r="679" s="47" customFormat="1" ht="11.25" customHeight="1">
      <c r="A679" s="48"/>
    </row>
    <row r="680" s="47" customFormat="1" ht="11.25" customHeight="1">
      <c r="A680" s="48"/>
    </row>
    <row r="681" s="47" customFormat="1" ht="11.25" customHeight="1">
      <c r="A681" s="48"/>
    </row>
    <row r="682" s="47" customFormat="1" ht="11.25" customHeight="1">
      <c r="A682" s="48"/>
    </row>
    <row r="683" s="47" customFormat="1" ht="11.25" customHeight="1">
      <c r="A683" s="48"/>
    </row>
    <row r="684" s="47" customFormat="1" ht="11.25" customHeight="1">
      <c r="A684" s="48"/>
    </row>
    <row r="685" s="47" customFormat="1" ht="11.25" customHeight="1">
      <c r="A685" s="48"/>
    </row>
    <row r="686" s="47" customFormat="1" ht="11.25" customHeight="1">
      <c r="A686" s="48"/>
    </row>
    <row r="687" s="47" customFormat="1" ht="11.25" customHeight="1">
      <c r="A687" s="48"/>
    </row>
    <row r="688" s="47" customFormat="1" ht="11.25" customHeight="1">
      <c r="A688" s="48"/>
    </row>
    <row r="689" s="47" customFormat="1" ht="11.25" customHeight="1">
      <c r="A689" s="48"/>
    </row>
    <row r="690" s="47" customFormat="1" ht="11.25" customHeight="1">
      <c r="A690" s="48"/>
    </row>
    <row r="691" s="47" customFormat="1" ht="11.25" customHeight="1">
      <c r="A691" s="48"/>
    </row>
    <row r="692" s="47" customFormat="1" ht="11.25" customHeight="1">
      <c r="A692" s="48"/>
    </row>
    <row r="693" s="47" customFormat="1" ht="11.25" customHeight="1">
      <c r="A693" s="48"/>
    </row>
    <row r="694" s="47" customFormat="1" ht="11.25" customHeight="1">
      <c r="A694" s="48"/>
    </row>
    <row r="695" s="47" customFormat="1" ht="11.25" customHeight="1">
      <c r="A695" s="48"/>
    </row>
    <row r="696" s="47" customFormat="1" ht="11.25" customHeight="1">
      <c r="A696" s="48"/>
    </row>
    <row r="697" s="47" customFormat="1" ht="11.25" customHeight="1">
      <c r="A697" s="48"/>
    </row>
    <row r="698" s="47" customFormat="1" ht="11.25" customHeight="1">
      <c r="A698" s="48"/>
    </row>
    <row r="699" s="47" customFormat="1" ht="11.25" customHeight="1">
      <c r="A699" s="48"/>
    </row>
    <row r="700" s="47" customFormat="1" ht="11.25" customHeight="1">
      <c r="A700" s="48"/>
    </row>
    <row r="701" s="47" customFormat="1" ht="11.25" customHeight="1">
      <c r="A701" s="48"/>
    </row>
    <row r="702" s="47" customFormat="1" ht="11.25" customHeight="1">
      <c r="A702" s="48"/>
    </row>
    <row r="703" s="47" customFormat="1" ht="11.25" customHeight="1">
      <c r="A703" s="48"/>
    </row>
    <row r="704" s="47" customFormat="1" ht="11.25" customHeight="1">
      <c r="A704" s="48"/>
    </row>
    <row r="705" s="47" customFormat="1" ht="11.25" customHeight="1">
      <c r="A705" s="48"/>
    </row>
    <row r="706" s="47" customFormat="1" ht="11.25" customHeight="1">
      <c r="A706" s="48"/>
    </row>
    <row r="707" s="47" customFormat="1" ht="11.25" customHeight="1">
      <c r="A707" s="48"/>
    </row>
    <row r="708" s="47" customFormat="1" ht="11.25" customHeight="1">
      <c r="A708" s="48"/>
    </row>
    <row r="709" s="47" customFormat="1" ht="11.25" customHeight="1">
      <c r="A709" s="48"/>
    </row>
    <row r="710" s="47" customFormat="1" ht="11.25" customHeight="1">
      <c r="A710" s="48"/>
    </row>
    <row r="711" s="47" customFormat="1" ht="11.25" customHeight="1">
      <c r="A711" s="48"/>
    </row>
    <row r="712" s="47" customFormat="1" ht="11.25" customHeight="1">
      <c r="A712" s="48"/>
    </row>
    <row r="713" s="47" customFormat="1" ht="11.25" customHeight="1">
      <c r="A713" s="48"/>
    </row>
    <row r="714" s="47" customFormat="1" ht="11.25" customHeight="1">
      <c r="A714" s="48"/>
    </row>
    <row r="715" s="47" customFormat="1" ht="11.25" customHeight="1">
      <c r="A715" s="48"/>
    </row>
    <row r="716" s="47" customFormat="1" ht="11.25" customHeight="1">
      <c r="A716" s="48"/>
    </row>
    <row r="717" s="47" customFormat="1" ht="11.25" customHeight="1">
      <c r="A717" s="48"/>
    </row>
    <row r="718" s="47" customFormat="1" ht="11.25" customHeight="1">
      <c r="A718" s="48"/>
    </row>
    <row r="719" s="47" customFormat="1" ht="11.25" customHeight="1">
      <c r="A719" s="48"/>
    </row>
    <row r="720" s="47" customFormat="1" ht="11.25" customHeight="1">
      <c r="A720" s="48"/>
    </row>
    <row r="721" s="47" customFormat="1" ht="11.25" customHeight="1">
      <c r="A721" s="48"/>
    </row>
    <row r="722" s="47" customFormat="1" ht="11.25" customHeight="1">
      <c r="A722" s="48"/>
    </row>
    <row r="723" s="47" customFormat="1" ht="11.25" customHeight="1">
      <c r="A723" s="48"/>
    </row>
    <row r="724" s="47" customFormat="1" ht="11.25" customHeight="1">
      <c r="A724" s="48"/>
    </row>
    <row r="725" s="47" customFormat="1" ht="11.25" customHeight="1">
      <c r="A725" s="48"/>
    </row>
    <row r="726" s="47" customFormat="1" ht="11.25" customHeight="1">
      <c r="A726" s="48"/>
    </row>
    <row r="727" s="47" customFormat="1" ht="11.25" customHeight="1">
      <c r="A727" s="48"/>
    </row>
    <row r="728" s="47" customFormat="1" ht="11.25" customHeight="1">
      <c r="A728" s="48"/>
    </row>
    <row r="729" s="47" customFormat="1" ht="11.25" customHeight="1">
      <c r="A729" s="48"/>
    </row>
    <row r="730" s="47" customFormat="1" ht="11.25" customHeight="1">
      <c r="A730" s="48"/>
    </row>
    <row r="731" s="47" customFormat="1" ht="11.25" customHeight="1">
      <c r="A731" s="48"/>
    </row>
    <row r="732" s="47" customFormat="1" ht="11.25" customHeight="1">
      <c r="A732" s="48"/>
    </row>
    <row r="733" s="47" customFormat="1" ht="11.25" customHeight="1">
      <c r="A733" s="48"/>
    </row>
    <row r="734" s="47" customFormat="1" ht="11.25" customHeight="1">
      <c r="A734" s="48"/>
    </row>
    <row r="735" s="47" customFormat="1" ht="11.25" customHeight="1">
      <c r="A735" s="48"/>
    </row>
    <row r="736" s="47" customFormat="1" ht="11.25" customHeight="1">
      <c r="A736" s="48"/>
    </row>
    <row r="737" s="47" customFormat="1" ht="11.25" customHeight="1">
      <c r="A737" s="48"/>
    </row>
    <row r="738" s="47" customFormat="1" ht="11.25" customHeight="1">
      <c r="A738" s="48"/>
    </row>
    <row r="739" s="47" customFormat="1" ht="11.25" customHeight="1">
      <c r="A739" s="48"/>
    </row>
    <row r="740" s="47" customFormat="1" ht="11.25" customHeight="1">
      <c r="A740" s="48"/>
    </row>
    <row r="741" s="47" customFormat="1" ht="11.25" customHeight="1">
      <c r="A741" s="48"/>
    </row>
    <row r="742" s="47" customFormat="1" ht="11.25" customHeight="1">
      <c r="A742" s="48"/>
    </row>
    <row r="743" s="47" customFormat="1" ht="11.25" customHeight="1">
      <c r="A743" s="48"/>
    </row>
    <row r="744" s="47" customFormat="1" ht="11.25" customHeight="1">
      <c r="A744" s="48"/>
    </row>
    <row r="745" s="47" customFormat="1" ht="11.25" customHeight="1">
      <c r="A745" s="48"/>
    </row>
    <row r="746" s="47" customFormat="1" ht="11.25" customHeight="1">
      <c r="A746" s="48"/>
    </row>
    <row r="747" s="47" customFormat="1" ht="11.25" customHeight="1">
      <c r="A747" s="48"/>
    </row>
    <row r="748" s="47" customFormat="1" ht="11.25" customHeight="1">
      <c r="A748" s="48"/>
    </row>
    <row r="749" s="47" customFormat="1" ht="11.25" customHeight="1">
      <c r="A749" s="48"/>
    </row>
    <row r="750" s="47" customFormat="1" ht="11.25" customHeight="1">
      <c r="A750" s="48"/>
    </row>
    <row r="751" s="47" customFormat="1" ht="11.25" customHeight="1">
      <c r="A751" s="48"/>
    </row>
    <row r="752" s="47" customFormat="1" ht="11.25" customHeight="1">
      <c r="A752" s="48"/>
    </row>
    <row r="753" s="47" customFormat="1" ht="11.25" customHeight="1">
      <c r="A753" s="48"/>
    </row>
    <row r="754" s="47" customFormat="1" ht="11.25" customHeight="1">
      <c r="A754" s="48"/>
    </row>
    <row r="755" s="47" customFormat="1" ht="11.25" customHeight="1">
      <c r="A755" s="48"/>
    </row>
  </sheetData>
  <mergeCells count="7">
    <mergeCell ref="A7:A12"/>
    <mergeCell ref="B7:B12"/>
    <mergeCell ref="C7:G7"/>
    <mergeCell ref="C8:C12"/>
    <mergeCell ref="D8:F8"/>
    <mergeCell ref="G8:G12"/>
    <mergeCell ref="E9:E12"/>
  </mergeCells>
  <printOptions/>
  <pageMargins left="0.7874015748031497" right="0.7874015748031497" top="0.7874015748031497" bottom="0" header="0.5118110236220472" footer="0.5118110236220472"/>
  <pageSetup horizontalDpi="600" verticalDpi="600" orientation="portrait" paperSize="9" r:id="rId2"/>
  <headerFooter alignWithMargins="0">
    <oddHeader>&amp;C&amp;9- 32 -</oddHeader>
  </headerFooter>
  <drawing r:id="rId1"/>
</worksheet>
</file>

<file path=xl/worksheets/sheet28.xml><?xml version="1.0" encoding="utf-8"?>
<worksheet xmlns="http://schemas.openxmlformats.org/spreadsheetml/2006/main" xmlns:r="http://schemas.openxmlformats.org/officeDocument/2006/relationships">
  <dimension ref="A1:I60"/>
  <sheetViews>
    <sheetView workbookViewId="0" topLeftCell="A1">
      <selection activeCell="AC66" sqref="AC66"/>
    </sheetView>
  </sheetViews>
  <sheetFormatPr defaultColWidth="11.421875" defaultRowHeight="11.25" customHeight="1"/>
  <cols>
    <col min="1" max="1" width="8.7109375" style="48" customWidth="1"/>
    <col min="2" max="2" width="11.421875" style="47" customWidth="1"/>
    <col min="3" max="8" width="10.7109375" style="47" bestFit="1" customWidth="1"/>
    <col min="9" max="16384" width="11.421875" style="47" customWidth="1"/>
  </cols>
  <sheetData>
    <row r="1" spans="1:8" ht="11.25" customHeight="1">
      <c r="A1" s="84"/>
      <c r="B1" s="84"/>
      <c r="C1" s="84"/>
      <c r="D1" s="84"/>
      <c r="E1" s="84"/>
      <c r="F1" s="84"/>
      <c r="G1" s="84"/>
      <c r="H1" s="84"/>
    </row>
    <row r="3" spans="1:8" ht="14.25" customHeight="1">
      <c r="A3" s="834" t="s">
        <v>441</v>
      </c>
      <c r="B3" s="46"/>
      <c r="C3" s="50"/>
      <c r="D3" s="46"/>
      <c r="E3" s="46"/>
      <c r="F3" s="46"/>
      <c r="G3" s="46"/>
      <c r="H3" s="46"/>
    </row>
    <row r="4" spans="1:8" ht="14.25" customHeight="1">
      <c r="A4" s="1436" t="s">
        <v>425</v>
      </c>
      <c r="B4" s="1436"/>
      <c r="C4" s="1436"/>
      <c r="D4" s="1436"/>
      <c r="E4" s="1436"/>
      <c r="F4" s="1436"/>
      <c r="G4" s="1436"/>
      <c r="H4" s="1436"/>
    </row>
    <row r="5" spans="1:8" ht="11.25" customHeight="1">
      <c r="A5" s="84"/>
      <c r="B5" s="84"/>
      <c r="C5" s="84"/>
      <c r="D5" s="84"/>
      <c r="E5" s="84"/>
      <c r="F5" s="84"/>
      <c r="G5" s="84"/>
      <c r="H5" s="84"/>
    </row>
    <row r="7" spans="1:8" ht="15" customHeight="1">
      <c r="A7" s="1414"/>
      <c r="B7" s="53" t="s">
        <v>426</v>
      </c>
      <c r="C7" s="1426" t="s">
        <v>537</v>
      </c>
      <c r="D7" s="1427"/>
      <c r="E7" s="1427"/>
      <c r="F7" s="1427"/>
      <c r="G7" s="1427"/>
      <c r="H7" s="1427"/>
    </row>
    <row r="8" spans="1:8" ht="15" customHeight="1">
      <c r="A8" s="1415"/>
      <c r="B8" s="56" t="s">
        <v>538</v>
      </c>
      <c r="C8" s="57" t="s">
        <v>319</v>
      </c>
      <c r="D8" s="57" t="s">
        <v>320</v>
      </c>
      <c r="E8" s="57" t="s">
        <v>321</v>
      </c>
      <c r="F8" s="842" t="s">
        <v>322</v>
      </c>
      <c r="G8" s="57" t="s">
        <v>324</v>
      </c>
      <c r="H8" s="57" t="s">
        <v>540</v>
      </c>
    </row>
    <row r="9" spans="1:2" ht="11.25" customHeight="1">
      <c r="A9" s="59"/>
      <c r="B9" s="60"/>
    </row>
    <row r="10" spans="1:8" ht="11.25" customHeight="1">
      <c r="A10" s="61" t="s">
        <v>665</v>
      </c>
      <c r="B10" s="50"/>
      <c r="C10" s="46"/>
      <c r="D10" s="46"/>
      <c r="E10" s="46"/>
      <c r="F10" s="46"/>
      <c r="G10" s="46"/>
      <c r="H10" s="46"/>
    </row>
    <row r="11" spans="1:2" ht="11.25" customHeight="1">
      <c r="A11" s="59"/>
      <c r="B11" s="60"/>
    </row>
    <row r="12" spans="1:8" ht="11.25" customHeight="1">
      <c r="A12" s="62">
        <v>1990</v>
      </c>
      <c r="B12" s="63">
        <v>34023.575964</v>
      </c>
      <c r="C12" s="64">
        <v>1188.9189999999999</v>
      </c>
      <c r="D12" s="64">
        <v>15067.828</v>
      </c>
      <c r="E12" s="64">
        <v>3890.9930000000004</v>
      </c>
      <c r="F12" s="64">
        <v>1285.569</v>
      </c>
      <c r="G12" s="64">
        <v>8368.115963999999</v>
      </c>
      <c r="H12" s="64">
        <v>4222.151</v>
      </c>
    </row>
    <row r="13" spans="1:8" ht="11.25" customHeight="1">
      <c r="A13" s="62">
        <v>1995</v>
      </c>
      <c r="B13" s="64">
        <v>18697.433309568936</v>
      </c>
      <c r="C13" s="64">
        <v>315.353027073</v>
      </c>
      <c r="D13" s="64">
        <v>1504.867801435</v>
      </c>
      <c r="E13" s="64">
        <v>6738.39344666</v>
      </c>
      <c r="F13" s="64">
        <v>2474.6563761825164</v>
      </c>
      <c r="G13" s="64">
        <v>6007.589987875201</v>
      </c>
      <c r="H13" s="64">
        <v>1656.572670343216</v>
      </c>
    </row>
    <row r="14" spans="1:8" ht="11.25" customHeight="1">
      <c r="A14" s="62">
        <v>1996</v>
      </c>
      <c r="B14" s="64">
        <v>18936.29817115503</v>
      </c>
      <c r="C14" s="64">
        <v>186.03589098299997</v>
      </c>
      <c r="D14" s="64">
        <v>1163.2202530480001</v>
      </c>
      <c r="E14" s="64">
        <v>6868.780984484</v>
      </c>
      <c r="F14" s="64">
        <v>2797.776067744</v>
      </c>
      <c r="G14" s="64">
        <v>6099.564817535031</v>
      </c>
      <c r="H14" s="64">
        <v>1820.9201573609998</v>
      </c>
    </row>
    <row r="15" spans="1:9" ht="11.25" customHeight="1">
      <c r="A15" s="62">
        <v>1997</v>
      </c>
      <c r="B15" s="64">
        <v>17876.1726755879</v>
      </c>
      <c r="C15" s="64">
        <v>221.82697637700002</v>
      </c>
      <c r="D15" s="64">
        <v>827.7802502879999</v>
      </c>
      <c r="E15" s="64">
        <v>6732.992688468499</v>
      </c>
      <c r="F15" s="64">
        <v>2903.9496174080004</v>
      </c>
      <c r="G15" s="64">
        <v>5930.0806316184</v>
      </c>
      <c r="H15" s="64">
        <v>1259.5425114280001</v>
      </c>
      <c r="I15" s="64"/>
    </row>
    <row r="16" spans="1:9" ht="11.25" customHeight="1">
      <c r="A16" s="62">
        <v>1998</v>
      </c>
      <c r="B16" s="64">
        <v>17852.48953782284</v>
      </c>
      <c r="C16" s="64">
        <v>189.29995476300002</v>
      </c>
      <c r="D16" s="64">
        <v>578.8729986800001</v>
      </c>
      <c r="E16" s="64">
        <v>6993.6487699072</v>
      </c>
      <c r="F16" s="64">
        <v>2914.22444069344</v>
      </c>
      <c r="G16" s="64">
        <v>6037.9411479912</v>
      </c>
      <c r="H16" s="64">
        <v>1138.5076024460002</v>
      </c>
      <c r="I16" s="65"/>
    </row>
    <row r="17" spans="1:8" ht="11.25" customHeight="1">
      <c r="A17" s="62">
        <v>1999</v>
      </c>
      <c r="B17" s="64">
        <v>17706.84311397365</v>
      </c>
      <c r="C17" s="64">
        <v>212.82853433699998</v>
      </c>
      <c r="D17" s="64">
        <v>523.932223332</v>
      </c>
      <c r="E17" s="64">
        <v>6907.095487801</v>
      </c>
      <c r="F17" s="64">
        <v>3029.8121201648514</v>
      </c>
      <c r="G17" s="64">
        <v>6041.655551109599</v>
      </c>
      <c r="H17" s="64">
        <v>991.5191972292</v>
      </c>
    </row>
    <row r="18" spans="1:9" ht="11.25" customHeight="1">
      <c r="A18" s="62">
        <v>2000</v>
      </c>
      <c r="B18" s="64">
        <v>17729.45928172276</v>
      </c>
      <c r="C18" s="64">
        <v>120.73188720599998</v>
      </c>
      <c r="D18" s="64">
        <v>473.78937871000005</v>
      </c>
      <c r="E18" s="64">
        <v>6753.725466624221</v>
      </c>
      <c r="F18" s="64">
        <v>3087.8026537947603</v>
      </c>
      <c r="G18" s="64">
        <v>6437.231594135999</v>
      </c>
      <c r="H18" s="64">
        <v>856.1783012517785</v>
      </c>
      <c r="I18" s="64"/>
    </row>
    <row r="19" spans="1:9" ht="11.25" customHeight="1">
      <c r="A19" s="62">
        <v>2001</v>
      </c>
      <c r="B19" s="64">
        <v>18493.0511486378</v>
      </c>
      <c r="C19" s="64">
        <v>113.18516848499998</v>
      </c>
      <c r="D19" s="64">
        <v>388.89019516400003</v>
      </c>
      <c r="E19" s="64">
        <v>6956.9001781056</v>
      </c>
      <c r="F19" s="64">
        <v>3283.8265161408</v>
      </c>
      <c r="G19" s="64" t="s">
        <v>442</v>
      </c>
      <c r="H19" s="64">
        <v>845.6660316960001</v>
      </c>
      <c r="I19" s="64"/>
    </row>
    <row r="20" spans="1:9" ht="11.25" customHeight="1">
      <c r="A20" s="62">
        <v>2002</v>
      </c>
      <c r="B20" s="64">
        <v>19705.94352925432</v>
      </c>
      <c r="C20" s="64">
        <v>106.13280659400002</v>
      </c>
      <c r="D20" s="64">
        <v>389.002337724</v>
      </c>
      <c r="E20" s="64">
        <v>6686.29040986336</v>
      </c>
      <c r="F20" s="64">
        <v>3116.0309480473597</v>
      </c>
      <c r="G20" s="64">
        <v>8442.303124953602</v>
      </c>
      <c r="H20" s="64">
        <v>966.1839020719997</v>
      </c>
      <c r="I20" s="64"/>
    </row>
    <row r="21" spans="1:9" ht="11.25" customHeight="1">
      <c r="A21" s="62">
        <v>2003</v>
      </c>
      <c r="B21" s="64">
        <f>SUM('[1]Verursacherbilanz'!$U$42)</f>
        <v>18826.448904346544</v>
      </c>
      <c r="C21" s="64">
        <f>SUM('[1]Verursacherbilanz'!$C$42:$E$42)</f>
        <v>99.8888032851</v>
      </c>
      <c r="D21" s="64">
        <f>SUM('[1]Verursacherbilanz'!$F$42:$H$42)</f>
        <v>339.055547176</v>
      </c>
      <c r="E21" s="64">
        <f>SUM('[1]Verursacherbilanz'!$I$42:$O$42)</f>
        <v>6436.736918356</v>
      </c>
      <c r="F21" s="64">
        <f>SUM('[1]Verursacherbilanz'!$P$42)</f>
        <v>3073.4776705023996</v>
      </c>
      <c r="G21" s="64">
        <f>SUM('[1]Verursacherbilanz'!$R$42)</f>
        <v>7881.304458910219</v>
      </c>
      <c r="H21" s="64">
        <f>SUM('[1]Verursacherbilanz'!$S$42:$T$42)</f>
        <v>995.9855061168241</v>
      </c>
      <c r="I21" s="64"/>
    </row>
    <row r="22" spans="1:9" ht="11.25" customHeight="1">
      <c r="A22" s="59"/>
      <c r="B22" s="64"/>
      <c r="C22" s="64"/>
      <c r="D22" s="64"/>
      <c r="E22" s="64"/>
      <c r="F22" s="64"/>
      <c r="G22" s="64"/>
      <c r="H22" s="64"/>
      <c r="I22" s="64"/>
    </row>
    <row r="23" spans="1:8" ht="11.25" customHeight="1">
      <c r="A23" s="66" t="s">
        <v>543</v>
      </c>
      <c r="B23" s="50"/>
      <c r="C23" s="46"/>
      <c r="D23" s="46"/>
      <c r="E23" s="46"/>
      <c r="F23" s="46"/>
      <c r="G23" s="46"/>
      <c r="H23" s="46"/>
    </row>
    <row r="25" spans="1:9" ht="11.25" customHeight="1">
      <c r="A25" s="62">
        <v>1990</v>
      </c>
      <c r="B25" s="64">
        <v>100</v>
      </c>
      <c r="C25" s="67">
        <f aca="true" t="shared" si="0" ref="C25:C34">SUM(C12/B12*100)</f>
        <v>3.494397535573518</v>
      </c>
      <c r="D25" s="67">
        <f aca="true" t="shared" si="1" ref="D25:D34">SUM(D12/B12*100)</f>
        <v>44.28643249005664</v>
      </c>
      <c r="E25" s="67">
        <f aca="true" t="shared" si="2" ref="E25:E34">SUM(E12/B12*100)</f>
        <v>11.436167098123432</v>
      </c>
      <c r="F25" s="67">
        <f aca="true" t="shared" si="3" ref="F25:F34">SUM(F12/B12*100)</f>
        <v>3.778465265850501</v>
      </c>
      <c r="G25" s="67">
        <f>SUM(G12/B12*100)</f>
        <v>24.59505130458426</v>
      </c>
      <c r="H25" s="67">
        <f>SUM(H12/B12*100)</f>
        <v>12.409486305811637</v>
      </c>
      <c r="I25" s="67"/>
    </row>
    <row r="26" spans="1:9" ht="11.25" customHeight="1">
      <c r="A26" s="62">
        <v>1995</v>
      </c>
      <c r="B26" s="64">
        <v>100</v>
      </c>
      <c r="C26" s="67">
        <f t="shared" si="0"/>
        <v>1.6866113217347818</v>
      </c>
      <c r="D26" s="67">
        <f t="shared" si="1"/>
        <v>8.048526107938256</v>
      </c>
      <c r="E26" s="67">
        <f t="shared" si="2"/>
        <v>36.03913614822971</v>
      </c>
      <c r="F26" s="67">
        <f t="shared" si="3"/>
        <v>13.235273180068205</v>
      </c>
      <c r="G26" s="67">
        <f aca="true" t="shared" si="4" ref="G26:G33">SUM(G13/B13*100)</f>
        <v>32.13055978544738</v>
      </c>
      <c r="H26" s="67">
        <f aca="true" t="shared" si="5" ref="H26:H34">SUM(H13/B13*100)</f>
        <v>8.85989345658165</v>
      </c>
      <c r="I26" s="67"/>
    </row>
    <row r="27" spans="1:9" ht="11.25" customHeight="1">
      <c r="A27" s="62">
        <v>1996</v>
      </c>
      <c r="B27" s="64">
        <v>100</v>
      </c>
      <c r="C27" s="67">
        <f t="shared" si="0"/>
        <v>0.9824300890359955</v>
      </c>
      <c r="D27" s="67">
        <f t="shared" si="1"/>
        <v>6.142807018215899</v>
      </c>
      <c r="E27" s="67">
        <f t="shared" si="2"/>
        <v>36.273092673133775</v>
      </c>
      <c r="F27" s="67">
        <f t="shared" si="3"/>
        <v>14.774672654900153</v>
      </c>
      <c r="G27" s="67">
        <f t="shared" si="4"/>
        <v>32.21096733059619</v>
      </c>
      <c r="H27" s="67">
        <f t="shared" si="5"/>
        <v>9.616030234117991</v>
      </c>
      <c r="I27" s="67"/>
    </row>
    <row r="28" spans="1:9" ht="11.25" customHeight="1">
      <c r="A28" s="62">
        <v>1997</v>
      </c>
      <c r="B28" s="64">
        <v>100</v>
      </c>
      <c r="C28" s="67">
        <f t="shared" si="0"/>
        <v>1.2409086687774722</v>
      </c>
      <c r="D28" s="67">
        <f t="shared" si="1"/>
        <v>4.630634673933504</v>
      </c>
      <c r="E28" s="67">
        <f t="shared" si="2"/>
        <v>37.66462100505006</v>
      </c>
      <c r="F28" s="67">
        <f t="shared" si="3"/>
        <v>16.2448062575145</v>
      </c>
      <c r="G28" s="67">
        <f t="shared" si="4"/>
        <v>33.17309996516564</v>
      </c>
      <c r="H28" s="67">
        <f t="shared" si="5"/>
        <v>7.04592942955882</v>
      </c>
      <c r="I28" s="67"/>
    </row>
    <row r="29" spans="1:9" ht="11.25" customHeight="1">
      <c r="A29" s="62">
        <v>1998</v>
      </c>
      <c r="B29" s="64">
        <v>100</v>
      </c>
      <c r="C29" s="67">
        <f t="shared" si="0"/>
        <v>1.0603560604919737</v>
      </c>
      <c r="D29" s="67">
        <f t="shared" si="1"/>
        <v>3.242533751125196</v>
      </c>
      <c r="E29" s="67">
        <f t="shared" si="2"/>
        <v>39.17464146997672</v>
      </c>
      <c r="F29" s="67">
        <f t="shared" si="3"/>
        <v>16.323910648536014</v>
      </c>
      <c r="G29" s="67">
        <f t="shared" si="4"/>
        <v>33.82128377781166</v>
      </c>
      <c r="H29" s="67">
        <f t="shared" si="5"/>
        <v>6.377304409191349</v>
      </c>
      <c r="I29" s="67"/>
    </row>
    <row r="30" spans="1:9" ht="11.25" customHeight="1">
      <c r="A30" s="62">
        <v>1999</v>
      </c>
      <c r="B30" s="64">
        <v>100</v>
      </c>
      <c r="C30" s="67">
        <f t="shared" si="0"/>
        <v>1.2019564016413677</v>
      </c>
      <c r="D30" s="67">
        <f t="shared" si="1"/>
        <v>2.958925088789713</v>
      </c>
      <c r="E30" s="67">
        <f t="shared" si="2"/>
        <v>39.00805718637757</v>
      </c>
      <c r="F30" s="67">
        <f t="shared" si="3"/>
        <v>17.110967215685243</v>
      </c>
      <c r="G30" s="67">
        <f t="shared" si="4"/>
        <v>34.120455646561446</v>
      </c>
      <c r="H30" s="67">
        <f t="shared" si="5"/>
        <v>5.5996384609446626</v>
      </c>
      <c r="I30" s="67"/>
    </row>
    <row r="31" spans="1:9" ht="11.25" customHeight="1">
      <c r="A31" s="62">
        <v>2000</v>
      </c>
      <c r="B31" s="64">
        <v>100</v>
      </c>
      <c r="C31" s="67">
        <f t="shared" si="0"/>
        <v>0.6809676780749996</v>
      </c>
      <c r="D31" s="67">
        <f t="shared" si="1"/>
        <v>2.672328417812651</v>
      </c>
      <c r="E31" s="67">
        <f t="shared" si="2"/>
        <v>38.09323995338433</v>
      </c>
      <c r="F31" s="67">
        <f t="shared" si="3"/>
        <v>17.416225755841104</v>
      </c>
      <c r="G31" s="67">
        <f t="shared" si="4"/>
        <v>36.308110088682284</v>
      </c>
      <c r="H31" s="67">
        <f t="shared" si="5"/>
        <v>4.829128106204625</v>
      </c>
      <c r="I31" s="67"/>
    </row>
    <row r="32" spans="1:9" ht="11.25" customHeight="1">
      <c r="A32" s="62">
        <v>2001</v>
      </c>
      <c r="B32" s="64">
        <v>100</v>
      </c>
      <c r="C32" s="67">
        <f t="shared" si="0"/>
        <v>0.612041612686164</v>
      </c>
      <c r="D32" s="67">
        <f t="shared" si="1"/>
        <v>2.102899040500657</v>
      </c>
      <c r="E32" s="67">
        <f t="shared" si="2"/>
        <v>37.61899603364286</v>
      </c>
      <c r="F32" s="67">
        <f t="shared" si="3"/>
        <v>17.757083402555164</v>
      </c>
      <c r="G32" s="67">
        <v>37.336094533837866</v>
      </c>
      <c r="H32" s="67">
        <f t="shared" si="5"/>
        <v>4.572885376777276</v>
      </c>
      <c r="I32" s="67"/>
    </row>
    <row r="33" spans="1:8" ht="11.25" customHeight="1">
      <c r="A33" s="62">
        <v>2002</v>
      </c>
      <c r="B33" s="64">
        <v>100</v>
      </c>
      <c r="C33" s="67">
        <f t="shared" si="0"/>
        <v>0.5385827196573526</v>
      </c>
      <c r="D33" s="67">
        <f t="shared" si="1"/>
        <v>1.974035585489775</v>
      </c>
      <c r="E33" s="67">
        <f t="shared" si="2"/>
        <v>33.93032360991634</v>
      </c>
      <c r="F33" s="67">
        <f t="shared" si="3"/>
        <v>15.81264527334851</v>
      </c>
      <c r="G33" s="67">
        <f t="shared" si="4"/>
        <v>42.841405246192046</v>
      </c>
      <c r="H33" s="67">
        <f t="shared" si="5"/>
        <v>4.903007565395984</v>
      </c>
    </row>
    <row r="34" spans="1:8" ht="11.25" customHeight="1">
      <c r="A34" s="62">
        <v>2003</v>
      </c>
      <c r="B34" s="64">
        <v>100</v>
      </c>
      <c r="C34" s="67">
        <f t="shared" si="0"/>
        <v>0.5305769760012374</v>
      </c>
      <c r="D34" s="67">
        <f t="shared" si="1"/>
        <v>1.800953270044043</v>
      </c>
      <c r="E34" s="67">
        <f t="shared" si="2"/>
        <v>34.189862098050384</v>
      </c>
      <c r="F34" s="67">
        <f t="shared" si="3"/>
        <v>16.325318099648694</v>
      </c>
      <c r="G34" s="67">
        <f>SUM(H21/B21*100)</f>
        <v>5.290352477927351</v>
      </c>
      <c r="H34" s="67">
        <f t="shared" si="5"/>
        <v>5.290352477927351</v>
      </c>
    </row>
    <row r="35" spans="1:8" ht="11.25" customHeight="1">
      <c r="A35" s="59"/>
      <c r="B35" s="64"/>
      <c r="C35" s="67"/>
      <c r="D35" s="67"/>
      <c r="E35" s="67"/>
      <c r="F35" s="67"/>
      <c r="G35" s="67"/>
      <c r="H35" s="67"/>
    </row>
    <row r="36" spans="1:8" ht="11.25" customHeight="1">
      <c r="A36" s="66" t="s">
        <v>428</v>
      </c>
      <c r="B36" s="50"/>
      <c r="C36" s="46"/>
      <c r="D36" s="46"/>
      <c r="E36" s="46"/>
      <c r="F36" s="46"/>
      <c r="G36" s="46"/>
      <c r="H36" s="46"/>
    </row>
    <row r="38" spans="1:8" ht="11.25" customHeight="1">
      <c r="A38" s="62">
        <v>1990</v>
      </c>
      <c r="B38" s="85">
        <v>100</v>
      </c>
      <c r="C38" s="85">
        <v>100</v>
      </c>
      <c r="D38" s="85">
        <v>100</v>
      </c>
      <c r="E38" s="85">
        <v>100</v>
      </c>
      <c r="F38" s="85">
        <v>100</v>
      </c>
      <c r="G38" s="85">
        <v>100</v>
      </c>
      <c r="H38" s="85">
        <v>100</v>
      </c>
    </row>
    <row r="39" spans="1:8" ht="11.25" customHeight="1">
      <c r="A39" s="62">
        <v>1995</v>
      </c>
      <c r="B39" s="67">
        <f>SUM(B13/$B$12*100)</f>
        <v>54.95434497935343</v>
      </c>
      <c r="C39" s="67">
        <f>SUM(C13/$C$12*100)</f>
        <v>26.52434918383843</v>
      </c>
      <c r="D39" s="67">
        <f>SUM(D13/$D$12*100)</f>
        <v>9.987290812152887</v>
      </c>
      <c r="E39" s="67">
        <f>SUM(E13/$E$12*100)</f>
        <v>173.1792744592447</v>
      </c>
      <c r="F39" s="67">
        <f>SUM(F13/$F$12*100)</f>
        <v>192.49502564098205</v>
      </c>
      <c r="G39" s="67">
        <f>SUM(G13/$G$12*100)</f>
        <v>71.79142848545736</v>
      </c>
      <c r="H39" s="67">
        <f>SUM(H13/$H$12*100)</f>
        <v>39.23527771373445</v>
      </c>
    </row>
    <row r="40" spans="1:8" ht="11.25" customHeight="1">
      <c r="A40" s="62">
        <v>1996</v>
      </c>
      <c r="B40" s="67">
        <f aca="true" t="shared" si="6" ref="B40:B47">SUM(B14/$B$12*100)</f>
        <v>55.6564018761324</v>
      </c>
      <c r="C40" s="67">
        <f aca="true" t="shared" si="7" ref="C40:C47">SUM(C14/$C$12*100)</f>
        <v>15.647482375418342</v>
      </c>
      <c r="D40" s="67">
        <f aca="true" t="shared" si="8" ref="D40:D47">SUM(D14/$D$12*100)</f>
        <v>7.719893358538471</v>
      </c>
      <c r="E40" s="67">
        <f aca="true" t="shared" si="9" ref="E40:E47">SUM(E14/$E$12*100)</f>
        <v>176.53028377290835</v>
      </c>
      <c r="F40" s="67">
        <f aca="true" t="shared" si="10" ref="F40:F47">SUM(F14/$F$12*100)</f>
        <v>217.62939739088299</v>
      </c>
      <c r="G40" s="67">
        <f aca="true" t="shared" si="11" ref="G40:G47">SUM(G14/$G$12*100)</f>
        <v>72.89053884740156</v>
      </c>
      <c r="H40" s="67">
        <f aca="true" t="shared" si="12" ref="H40:H47">SUM(H14/$H$12*100)</f>
        <v>43.12778385616715</v>
      </c>
    </row>
    <row r="41" spans="1:8" ht="11.25" customHeight="1">
      <c r="A41" s="62">
        <v>1997</v>
      </c>
      <c r="B41" s="67">
        <f t="shared" si="6"/>
        <v>52.540546280327774</v>
      </c>
      <c r="C41" s="67">
        <f t="shared" si="7"/>
        <v>18.65787125758778</v>
      </c>
      <c r="D41" s="67">
        <f t="shared" si="8"/>
        <v>5.493693253520016</v>
      </c>
      <c r="E41" s="67">
        <f t="shared" si="9"/>
        <v>173.04047291959915</v>
      </c>
      <c r="F41" s="67">
        <f t="shared" si="10"/>
        <v>225.88827339551597</v>
      </c>
      <c r="G41" s="67">
        <f t="shared" si="11"/>
        <v>70.86518228391989</v>
      </c>
      <c r="H41" s="67">
        <f t="shared" si="12"/>
        <v>29.83177322241673</v>
      </c>
    </row>
    <row r="42" spans="1:8" ht="11.25" customHeight="1">
      <c r="A42" s="62">
        <v>1998</v>
      </c>
      <c r="B42" s="67">
        <f t="shared" si="6"/>
        <v>52.47093825973018</v>
      </c>
      <c r="C42" s="67">
        <f t="shared" si="7"/>
        <v>15.922022842851366</v>
      </c>
      <c r="D42" s="67">
        <f t="shared" si="8"/>
        <v>3.841781301724443</v>
      </c>
      <c r="E42" s="67">
        <f t="shared" si="9"/>
        <v>179.73943335048918</v>
      </c>
      <c r="F42" s="67">
        <f t="shared" si="10"/>
        <v>226.68751663220257</v>
      </c>
      <c r="G42" s="67">
        <f t="shared" si="11"/>
        <v>72.15412852745692</v>
      </c>
      <c r="H42" s="67">
        <f t="shared" si="12"/>
        <v>26.965108600947723</v>
      </c>
    </row>
    <row r="43" spans="1:8" ht="11.25" customHeight="1">
      <c r="A43" s="62">
        <v>1999</v>
      </c>
      <c r="B43" s="67">
        <v>174.322</v>
      </c>
      <c r="C43" s="67">
        <f t="shared" si="7"/>
        <v>17.901012124206947</v>
      </c>
      <c r="D43" s="67">
        <f t="shared" si="8"/>
        <v>3.4771582429265853</v>
      </c>
      <c r="E43" s="67">
        <f t="shared" si="9"/>
        <v>177.5149810806907</v>
      </c>
      <c r="F43" s="67">
        <f t="shared" si="10"/>
        <v>235.67868548205902</v>
      </c>
      <c r="G43" s="67">
        <f t="shared" si="11"/>
        <v>72.19851609491391</v>
      </c>
      <c r="H43" s="67">
        <f t="shared" si="12"/>
        <v>23.483745541767693</v>
      </c>
    </row>
    <row r="44" spans="1:8" ht="11.25" customHeight="1">
      <c r="A44" s="62">
        <v>2000</v>
      </c>
      <c r="B44" s="67">
        <f t="shared" si="6"/>
        <v>52.109335304678496</v>
      </c>
      <c r="C44" s="67">
        <f t="shared" si="7"/>
        <v>10.154761359352488</v>
      </c>
      <c r="D44" s="67">
        <f t="shared" si="8"/>
        <v>3.144377402701969</v>
      </c>
      <c r="E44" s="67">
        <f t="shared" si="9"/>
        <v>173.57331320370454</v>
      </c>
      <c r="F44" s="67">
        <f t="shared" si="10"/>
        <v>240.18957004989701</v>
      </c>
      <c r="G44" s="67">
        <f t="shared" si="11"/>
        <v>76.92569775358338</v>
      </c>
      <c r="H44" s="67">
        <f t="shared" si="12"/>
        <v>20.278249196956207</v>
      </c>
    </row>
    <row r="45" spans="1:8" ht="11.25" customHeight="1">
      <c r="A45" s="62">
        <v>2001</v>
      </c>
      <c r="B45" s="67">
        <f t="shared" si="6"/>
        <v>54.353637513602656</v>
      </c>
      <c r="C45" s="67">
        <f t="shared" si="7"/>
        <v>9.520006702306885</v>
      </c>
      <c r="D45" s="67">
        <f t="shared" si="8"/>
        <v>2.580930676697398</v>
      </c>
      <c r="E45" s="67">
        <f t="shared" si="9"/>
        <v>178.79498056423128</v>
      </c>
      <c r="F45" s="67">
        <f t="shared" si="10"/>
        <v>255.4375934812367</v>
      </c>
      <c r="G45" s="67">
        <v>82.51060440307253</v>
      </c>
      <c r="H45" s="67">
        <f t="shared" si="12"/>
        <v>20.029270191805082</v>
      </c>
    </row>
    <row r="46" spans="1:8" ht="11.25" customHeight="1">
      <c r="A46" s="62">
        <v>2002</v>
      </c>
      <c r="B46" s="67">
        <f t="shared" si="6"/>
        <v>57.91849613369558</v>
      </c>
      <c r="C46" s="67">
        <f t="shared" si="7"/>
        <v>8.926832407758647</v>
      </c>
      <c r="D46" s="67">
        <f t="shared" si="8"/>
        <v>2.581674928357292</v>
      </c>
      <c r="E46" s="67">
        <f t="shared" si="9"/>
        <v>171.84020659670577</v>
      </c>
      <c r="F46" s="67">
        <f t="shared" si="10"/>
        <v>242.38535217070108</v>
      </c>
      <c r="G46" s="67">
        <f t="shared" si="11"/>
        <v>100.8865455650084</v>
      </c>
      <c r="H46" s="67">
        <f t="shared" si="12"/>
        <v>22.883688955511058</v>
      </c>
    </row>
    <row r="47" spans="1:8" ht="11.25" customHeight="1">
      <c r="A47" s="62">
        <v>2003</v>
      </c>
      <c r="B47" s="67">
        <f t="shared" si="6"/>
        <v>55.33353967339182</v>
      </c>
      <c r="C47" s="67">
        <f t="shared" si="7"/>
        <v>8.401649169127587</v>
      </c>
      <c r="D47" s="67">
        <f t="shared" si="8"/>
        <v>2.2501952316949727</v>
      </c>
      <c r="E47" s="67">
        <f t="shared" si="9"/>
        <v>165.42658694980946</v>
      </c>
      <c r="F47" s="67">
        <f t="shared" si="10"/>
        <v>239.0752787677985</v>
      </c>
      <c r="G47" s="67">
        <f t="shared" si="11"/>
        <v>94.18254351177656</v>
      </c>
      <c r="H47" s="67">
        <f t="shared" si="12"/>
        <v>23.58952832612628</v>
      </c>
    </row>
    <row r="48" spans="1:8" ht="11.25" customHeight="1">
      <c r="A48" s="59"/>
      <c r="B48" s="67"/>
      <c r="C48" s="67"/>
      <c r="D48" s="67"/>
      <c r="E48" s="67"/>
      <c r="F48" s="67"/>
      <c r="G48" s="67"/>
      <c r="H48" s="67"/>
    </row>
    <row r="49" spans="1:8" ht="11.25" customHeight="1">
      <c r="A49" s="66" t="s">
        <v>430</v>
      </c>
      <c r="B49" s="50"/>
      <c r="C49" s="46"/>
      <c r="D49" s="46"/>
      <c r="E49" s="46"/>
      <c r="F49" s="46"/>
      <c r="G49" s="46"/>
      <c r="H49" s="46"/>
    </row>
    <row r="51" spans="1:8" ht="11.25" customHeight="1">
      <c r="A51" s="62">
        <v>1990</v>
      </c>
      <c r="B51" s="68" t="s">
        <v>544</v>
      </c>
      <c r="C51" s="68" t="s">
        <v>544</v>
      </c>
      <c r="D51" s="68" t="s">
        <v>544</v>
      </c>
      <c r="E51" s="68" t="s">
        <v>544</v>
      </c>
      <c r="F51" s="68" t="s">
        <v>544</v>
      </c>
      <c r="G51" s="68" t="s">
        <v>544</v>
      </c>
      <c r="H51" s="68" t="s">
        <v>544</v>
      </c>
    </row>
    <row r="52" spans="1:8" ht="11.25" customHeight="1">
      <c r="A52" s="62">
        <v>1995</v>
      </c>
      <c r="B52" s="70">
        <v>-1.9104147257857562</v>
      </c>
      <c r="C52" s="70">
        <v>-22.80022167690703</v>
      </c>
      <c r="D52" s="70">
        <v>-31.04655996646872</v>
      </c>
      <c r="E52" s="72">
        <v>6.392442710272746</v>
      </c>
      <c r="F52" s="72">
        <v>24.5391475197424</v>
      </c>
      <c r="G52" s="72">
        <v>4.214739877196095</v>
      </c>
      <c r="H52" s="72">
        <v>-30.555282334525273</v>
      </c>
    </row>
    <row r="53" spans="1:8" ht="11.25" customHeight="1">
      <c r="A53" s="62">
        <v>1996</v>
      </c>
      <c r="B53" s="70">
        <v>1.2775275495372256</v>
      </c>
      <c r="C53" s="70">
        <v>-41.00710156178867</v>
      </c>
      <c r="D53" s="70">
        <v>-22.702827986698523</v>
      </c>
      <c r="E53" s="72">
        <v>1.934994429401101</v>
      </c>
      <c r="F53" s="72">
        <v>13.05715390109792</v>
      </c>
      <c r="G53" s="72">
        <v>1.5309771446696345</v>
      </c>
      <c r="H53" s="72">
        <v>9.920934345954976</v>
      </c>
    </row>
    <row r="54" spans="1:8" ht="11.25" customHeight="1">
      <c r="A54" s="62">
        <v>1997</v>
      </c>
      <c r="B54" s="70">
        <v>-5.598377708173103</v>
      </c>
      <c r="C54" s="70">
        <v>19.238806665145418</v>
      </c>
      <c r="D54" s="70">
        <v>-28.837187272233507</v>
      </c>
      <c r="E54" s="70">
        <v>-1.9768907513900302</v>
      </c>
      <c r="F54" s="72">
        <v>3.794926652211089</v>
      </c>
      <c r="G54" s="70">
        <v>-2.7786275084641687</v>
      </c>
      <c r="H54" s="72">
        <v>-30.82933887373656</v>
      </c>
    </row>
    <row r="55" spans="1:8" ht="11.25" customHeight="1">
      <c r="A55" s="62">
        <v>1998</v>
      </c>
      <c r="B55" s="70">
        <v>-0.13248438686991904</v>
      </c>
      <c r="C55" s="70">
        <v>-14.663239857139644</v>
      </c>
      <c r="D55" s="70">
        <v>-30.069242594444646</v>
      </c>
      <c r="E55" s="70">
        <v>3.871325775908275</v>
      </c>
      <c r="F55" s="72">
        <v>0.3538223674352423</v>
      </c>
      <c r="G55" s="72">
        <v>1.8188709913605834</v>
      </c>
      <c r="H55" s="72">
        <v>-9.609434209947963</v>
      </c>
    </row>
    <row r="56" spans="1:8" ht="11.25" customHeight="1">
      <c r="A56" s="62">
        <v>1999</v>
      </c>
      <c r="B56" s="70">
        <v>-0.8158325680046943</v>
      </c>
      <c r="C56" s="70">
        <v>12.429257895733414</v>
      </c>
      <c r="D56" s="70">
        <v>-9.49098946975954</v>
      </c>
      <c r="E56" s="70">
        <v>-1.2375983546475595</v>
      </c>
      <c r="F56" s="72">
        <v>3.966327296462694</v>
      </c>
      <c r="G56" s="72">
        <v>0.0615177098842139</v>
      </c>
      <c r="H56" s="72">
        <v>-12.910621316977284</v>
      </c>
    </row>
    <row r="57" spans="1:8" ht="11.25" customHeight="1">
      <c r="A57" s="62">
        <v>2000</v>
      </c>
      <c r="B57" s="70">
        <v>0.1277255782046467</v>
      </c>
      <c r="C57" s="70">
        <v>-43.27269715872356</v>
      </c>
      <c r="D57" s="70">
        <v>-9.570483048954586</v>
      </c>
      <c r="E57" s="70">
        <v>-2.2204705501415845</v>
      </c>
      <c r="F57" s="72">
        <v>1.9139976780723202</v>
      </c>
      <c r="G57" s="72">
        <v>6.547477585903579</v>
      </c>
      <c r="H57" s="72">
        <v>-13.649851294420884</v>
      </c>
    </row>
    <row r="58" spans="1:8" ht="11.25" customHeight="1">
      <c r="A58" s="62">
        <v>2001</v>
      </c>
      <c r="B58" s="70">
        <v>4.306910068612325</v>
      </c>
      <c r="C58" s="70">
        <v>-6.250808212848796</v>
      </c>
      <c r="D58" s="70">
        <v>-17.919182523077552</v>
      </c>
      <c r="E58" s="70">
        <v>3.008335362244651</v>
      </c>
      <c r="F58" s="72">
        <v>6.3483287089327405</v>
      </c>
      <c r="G58" s="72">
        <v>7.2601312858796945</v>
      </c>
      <c r="H58" s="72">
        <v>-1.2278131249540962</v>
      </c>
    </row>
    <row r="59" spans="1:8" ht="11.25" customHeight="1">
      <c r="A59" s="62">
        <v>2002</v>
      </c>
      <c r="B59" s="70">
        <f>(B20/B19*100)-100</f>
        <v>6.558638544109897</v>
      </c>
      <c r="C59" s="70">
        <f aca="true" t="shared" si="13" ref="C59:H60">(C20/C19*100)-100</f>
        <v>-6.230818035080802</v>
      </c>
      <c r="D59" s="70">
        <f t="shared" si="13"/>
        <v>0.02883656142390123</v>
      </c>
      <c r="E59" s="70">
        <f t="shared" si="13"/>
        <v>-3.889803810810591</v>
      </c>
      <c r="F59" s="70">
        <f t="shared" si="13"/>
        <v>-5.109757390309284</v>
      </c>
      <c r="G59" s="70" t="s">
        <v>443</v>
      </c>
      <c r="H59" s="70">
        <f t="shared" si="13"/>
        <v>14.251236996512517</v>
      </c>
    </row>
    <row r="60" spans="1:8" ht="11.25" customHeight="1">
      <c r="A60" s="62">
        <v>2003</v>
      </c>
      <c r="B60" s="70">
        <f>(B21/B20*100)-100</f>
        <v>-4.463093196233558</v>
      </c>
      <c r="C60" s="70">
        <f t="shared" si="13"/>
        <v>-5.883198145118129</v>
      </c>
      <c r="D60" s="70">
        <f t="shared" si="13"/>
        <v>-12.839714753446444</v>
      </c>
      <c r="E60" s="70">
        <f t="shared" si="13"/>
        <v>-3.732316070795065</v>
      </c>
      <c r="F60" s="70">
        <f t="shared" si="13"/>
        <v>-1.3656243552916436</v>
      </c>
      <c r="G60" s="70">
        <f t="shared" si="13"/>
        <v>-6.6450902998874</v>
      </c>
      <c r="H60" s="70">
        <f t="shared" si="13"/>
        <v>3.0844649741021755</v>
      </c>
    </row>
  </sheetData>
  <mergeCells count="3">
    <mergeCell ref="A4:H4"/>
    <mergeCell ref="A7:A8"/>
    <mergeCell ref="C7:H7"/>
  </mergeCells>
  <printOptions/>
  <pageMargins left="0.7874015748031497" right="0.7874015748031497" top="0.7874015748031497" bottom="0" header="0.5118110236220472" footer="0.5118110236220472"/>
  <pageSetup horizontalDpi="600" verticalDpi="600" orientation="portrait" paperSize="9" r:id="rId2"/>
  <headerFooter alignWithMargins="0">
    <oddHeader>&amp;C&amp;9- 33 -</oddHeader>
  </headerFooter>
  <drawing r:id="rId1"/>
</worksheet>
</file>

<file path=xl/worksheets/sheet29.xml><?xml version="1.0" encoding="utf-8"?>
<worksheet xmlns="http://schemas.openxmlformats.org/spreadsheetml/2006/main" xmlns:r="http://schemas.openxmlformats.org/officeDocument/2006/relationships">
  <dimension ref="A1:G64"/>
  <sheetViews>
    <sheetView workbookViewId="0" topLeftCell="A45">
      <selection activeCell="AC66" sqref="AC66"/>
    </sheetView>
  </sheetViews>
  <sheetFormatPr defaultColWidth="11.421875" defaultRowHeight="11.25" customHeight="1"/>
  <cols>
    <col min="1" max="1" width="8.7109375" style="48" customWidth="1"/>
    <col min="2" max="2" width="12.8515625" style="47" customWidth="1"/>
    <col min="3" max="3" width="19.28125" style="47" bestFit="1" customWidth="1"/>
    <col min="4" max="5" width="12.8515625" style="47" customWidth="1"/>
    <col min="6" max="6" width="13.8515625" style="47" bestFit="1" customWidth="1"/>
    <col min="7" max="16384" width="11.421875" style="47" customWidth="1"/>
  </cols>
  <sheetData>
    <row r="1" spans="1:6" ht="11.25">
      <c r="A1" s="76"/>
      <c r="D1" s="46"/>
      <c r="E1" s="46"/>
      <c r="F1" s="46"/>
    </row>
    <row r="2" ht="11.25" customHeight="1">
      <c r="A2" s="76"/>
    </row>
    <row r="3" spans="1:6" s="844" customFormat="1" ht="14.25">
      <c r="A3" s="834" t="s">
        <v>444</v>
      </c>
      <c r="B3" s="843"/>
      <c r="C3" s="843"/>
      <c r="D3" s="843"/>
      <c r="E3" s="843"/>
      <c r="F3" s="843"/>
    </row>
    <row r="4" spans="1:6" ht="12.75">
      <c r="A4" s="834" t="s">
        <v>432</v>
      </c>
      <c r="B4" s="46"/>
      <c r="C4" s="46"/>
      <c r="D4" s="46"/>
      <c r="E4" s="46"/>
      <c r="F4" s="46"/>
    </row>
    <row r="5" spans="1:6" ht="11.25">
      <c r="A5" s="45"/>
      <c r="B5" s="46"/>
      <c r="C5" s="46"/>
      <c r="D5" s="46"/>
      <c r="E5" s="46"/>
      <c r="F5" s="46"/>
    </row>
    <row r="6" ht="11.25" customHeight="1">
      <c r="A6" s="76"/>
    </row>
    <row r="7" spans="1:6" ht="12.75" customHeight="1">
      <c r="A7" s="1412"/>
      <c r="B7" s="1438" t="s">
        <v>433</v>
      </c>
      <c r="C7" s="78" t="s">
        <v>537</v>
      </c>
      <c r="D7" s="78"/>
      <c r="E7" s="78"/>
      <c r="F7" s="54"/>
    </row>
    <row r="8" spans="1:6" ht="12.75" customHeight="1">
      <c r="A8" s="1401"/>
      <c r="B8" s="1424"/>
      <c r="C8" s="846" t="s">
        <v>445</v>
      </c>
      <c r="D8" s="53"/>
      <c r="E8" s="53" t="s">
        <v>446</v>
      </c>
      <c r="F8" s="87" t="s">
        <v>449</v>
      </c>
    </row>
    <row r="9" spans="1:6" ht="12.75" customHeight="1">
      <c r="A9" s="1401"/>
      <c r="B9" s="1424"/>
      <c r="C9" s="847" t="s">
        <v>582</v>
      </c>
      <c r="D9" s="79" t="s">
        <v>326</v>
      </c>
      <c r="E9" s="79" t="s">
        <v>450</v>
      </c>
      <c r="F9" s="101" t="s">
        <v>451</v>
      </c>
    </row>
    <row r="10" spans="1:6" ht="12.75" customHeight="1">
      <c r="A10" s="1402"/>
      <c r="B10" s="1425"/>
      <c r="C10" s="848" t="s">
        <v>452</v>
      </c>
      <c r="D10" s="56"/>
      <c r="E10" s="56" t="s">
        <v>453</v>
      </c>
      <c r="F10" s="89" t="s">
        <v>454</v>
      </c>
    </row>
    <row r="11" spans="1:2" ht="11.25" customHeight="1">
      <c r="A11" s="59"/>
      <c r="B11" s="60"/>
    </row>
    <row r="12" spans="1:6" ht="11.25" customHeight="1">
      <c r="A12" s="61" t="s">
        <v>665</v>
      </c>
      <c r="B12" s="50"/>
      <c r="C12" s="46"/>
      <c r="D12" s="46"/>
      <c r="E12" s="46"/>
      <c r="F12" s="46"/>
    </row>
    <row r="13" spans="1:2" ht="11.25" customHeight="1">
      <c r="A13" s="59"/>
      <c r="B13" s="60"/>
    </row>
    <row r="14" spans="1:6" ht="11.25" customHeight="1">
      <c r="A14" s="62">
        <v>1990</v>
      </c>
      <c r="B14" s="64">
        <v>34024</v>
      </c>
      <c r="C14" s="64">
        <v>13753</v>
      </c>
      <c r="D14" s="64">
        <v>3328</v>
      </c>
      <c r="E14" s="64">
        <v>2768.862</v>
      </c>
      <c r="F14" s="64">
        <v>16942</v>
      </c>
    </row>
    <row r="15" spans="1:6" ht="11.25" customHeight="1">
      <c r="A15" s="62">
        <v>1995</v>
      </c>
      <c r="B15" s="64">
        <v>18697</v>
      </c>
      <c r="C15" s="64">
        <v>4007</v>
      </c>
      <c r="D15" s="64">
        <v>4317</v>
      </c>
      <c r="E15" s="64">
        <v>4133.517936</v>
      </c>
      <c r="F15" s="64">
        <v>10374</v>
      </c>
    </row>
    <row r="16" spans="1:6" ht="11.25" customHeight="1">
      <c r="A16" s="62">
        <v>1996</v>
      </c>
      <c r="B16" s="64">
        <v>18936</v>
      </c>
      <c r="C16" s="64">
        <v>4088</v>
      </c>
      <c r="D16" s="64">
        <v>4288</v>
      </c>
      <c r="E16" s="64">
        <v>4117.842456</v>
      </c>
      <c r="F16" s="64">
        <v>10560</v>
      </c>
    </row>
    <row r="17" spans="1:6" ht="11.25" customHeight="1">
      <c r="A17" s="62">
        <v>1997</v>
      </c>
      <c r="B17" s="64">
        <v>17876.1726755879</v>
      </c>
      <c r="C17" s="64">
        <v>3846.549920182695</v>
      </c>
      <c r="D17" s="64">
        <v>4310.143197477601</v>
      </c>
      <c r="E17" s="64">
        <v>4118.3258399999995</v>
      </c>
      <c r="F17" s="64">
        <v>9719.479557927605</v>
      </c>
    </row>
    <row r="18" spans="1:6" ht="11.25" customHeight="1">
      <c r="A18" s="62">
        <v>1998</v>
      </c>
      <c r="B18" s="64">
        <v>17852.48953782284</v>
      </c>
      <c r="C18" s="64">
        <v>3793.51435632245</v>
      </c>
      <c r="D18" s="64">
        <v>4393.950810988001</v>
      </c>
      <c r="E18" s="64">
        <v>4175.416728</v>
      </c>
      <c r="F18" s="64">
        <v>9665.02437051239</v>
      </c>
    </row>
    <row r="19" spans="1:6" ht="11.25" customHeight="1">
      <c r="A19" s="62">
        <v>1999</v>
      </c>
      <c r="B19" s="64">
        <v>17706.84311397365</v>
      </c>
      <c r="C19" s="64">
        <v>3875.045107619019</v>
      </c>
      <c r="D19" s="64">
        <v>4550.9318125656</v>
      </c>
      <c r="E19" s="64">
        <v>4331.1018</v>
      </c>
      <c r="F19" s="64">
        <v>9280.86619378903</v>
      </c>
    </row>
    <row r="20" spans="1:6" ht="11.25" customHeight="1">
      <c r="A20" s="62">
        <v>2000</v>
      </c>
      <c r="B20" s="64">
        <v>17729.45928172276</v>
      </c>
      <c r="C20" s="64">
        <v>4052.8436813745097</v>
      </c>
      <c r="D20" s="64">
        <v>4529.830881320001</v>
      </c>
      <c r="E20" s="64">
        <v>4273.966968000001</v>
      </c>
      <c r="F20" s="64">
        <v>9146.78471902825</v>
      </c>
    </row>
    <row r="21" spans="1:6" ht="11.25" customHeight="1">
      <c r="A21" s="62">
        <v>2001</v>
      </c>
      <c r="B21" s="64">
        <v>18493.0511486378</v>
      </c>
      <c r="C21" s="64">
        <v>4157.595503077235</v>
      </c>
      <c r="D21" s="64">
        <v>4565.535071168001</v>
      </c>
      <c r="E21" s="64">
        <v>4188.633620416001</v>
      </c>
      <c r="F21" s="64" t="s">
        <v>455</v>
      </c>
    </row>
    <row r="22" spans="1:6" ht="11.25" customHeight="1">
      <c r="A22" s="62">
        <v>2002</v>
      </c>
      <c r="B22" s="64">
        <v>19705.94352925432</v>
      </c>
      <c r="C22" s="64">
        <v>4275.837428533432</v>
      </c>
      <c r="D22" s="64">
        <v>4552.2037448816</v>
      </c>
      <c r="E22" s="64">
        <v>4201.4807200000005</v>
      </c>
      <c r="F22" s="64">
        <v>10877.902355839287</v>
      </c>
    </row>
    <row r="23" spans="1:7" ht="11.25" customHeight="1">
      <c r="A23" s="62">
        <v>2003</v>
      </c>
      <c r="B23" s="64">
        <f>SUM('[1]Verursacherbilanz'!$U$42)</f>
        <v>18826.448904346544</v>
      </c>
      <c r="C23" s="64">
        <f>SUM('[1]Verursacherbilanz'!$U$35)</f>
        <v>4514.747075948274</v>
      </c>
      <c r="D23" s="64">
        <f>SUM('[1]Verursacherbilanz'!$U$40)</f>
        <v>4424.6914287944</v>
      </c>
      <c r="E23" s="64">
        <f>SUM('[1]Verursacherbilanz'!$U$37)</f>
        <v>3993.773392</v>
      </c>
      <c r="F23" s="64">
        <f>SUM('[1]Verursacherbilanz'!$U$41)</f>
        <v>9887.01039960387</v>
      </c>
      <c r="G23" s="64"/>
    </row>
    <row r="24" spans="1:6" ht="11.25" customHeight="1">
      <c r="A24" s="59"/>
      <c r="B24" s="64"/>
      <c r="C24" s="64"/>
      <c r="D24" s="64"/>
      <c r="E24" s="64"/>
      <c r="F24" s="64"/>
    </row>
    <row r="25" spans="1:6" ht="11.25" customHeight="1">
      <c r="A25" s="66" t="s">
        <v>543</v>
      </c>
      <c r="B25" s="50"/>
      <c r="C25" s="46"/>
      <c r="D25" s="46"/>
      <c r="E25" s="46"/>
      <c r="F25" s="46"/>
    </row>
    <row r="27" spans="1:7" ht="11.25" customHeight="1">
      <c r="A27" s="62">
        <v>1990</v>
      </c>
      <c r="B27" s="64">
        <v>100</v>
      </c>
      <c r="C27" s="67">
        <f aca="true" t="shared" si="0" ref="C27:C36">SUM(C14/B14*100)</f>
        <v>40.4214671996238</v>
      </c>
      <c r="D27" s="67">
        <f aca="true" t="shared" si="1" ref="D27:D36">SUM(D14/B14*100)</f>
        <v>9.781330825299788</v>
      </c>
      <c r="E27" s="67">
        <f>E14/B14*100</f>
        <v>8.137967317187869</v>
      </c>
      <c r="F27" s="67">
        <f aca="true" t="shared" si="2" ref="F27:F36">SUM(F14/B14*100)</f>
        <v>49.79426287326593</v>
      </c>
      <c r="G27" s="67"/>
    </row>
    <row r="28" spans="1:7" ht="11.25" customHeight="1">
      <c r="A28" s="62">
        <v>1995</v>
      </c>
      <c r="B28" s="64">
        <v>100</v>
      </c>
      <c r="C28" s="67">
        <f t="shared" si="0"/>
        <v>21.431245654383055</v>
      </c>
      <c r="D28" s="67">
        <f t="shared" si="1"/>
        <v>23.08926565759213</v>
      </c>
      <c r="E28" s="67">
        <f aca="true" t="shared" si="3" ref="E28:E36">E15/B15*100</f>
        <v>22.10792071455314</v>
      </c>
      <c r="F28" s="67">
        <f t="shared" si="2"/>
        <v>55.48483713964807</v>
      </c>
      <c r="G28" s="67"/>
    </row>
    <row r="29" spans="1:7" ht="11.25" customHeight="1">
      <c r="A29" s="62">
        <v>1996</v>
      </c>
      <c r="B29" s="64">
        <v>100</v>
      </c>
      <c r="C29" s="67">
        <f t="shared" si="0"/>
        <v>21.588508660752005</v>
      </c>
      <c r="D29" s="67">
        <f t="shared" si="1"/>
        <v>22.644697929869032</v>
      </c>
      <c r="E29" s="67">
        <f t="shared" si="3"/>
        <v>21.746105069708495</v>
      </c>
      <c r="F29" s="67">
        <f t="shared" si="2"/>
        <v>55.766793409378955</v>
      </c>
      <c r="G29" s="67"/>
    </row>
    <row r="30" spans="1:6" ht="11.25" customHeight="1">
      <c r="A30" s="62">
        <v>1997</v>
      </c>
      <c r="B30" s="64">
        <v>100</v>
      </c>
      <c r="C30" s="67">
        <f t="shared" si="0"/>
        <v>21.517748737321327</v>
      </c>
      <c r="D30" s="67">
        <f t="shared" si="1"/>
        <v>24.11110742605227</v>
      </c>
      <c r="E30" s="67">
        <f t="shared" si="3"/>
        <v>23.038073723823878</v>
      </c>
      <c r="F30" s="67">
        <f t="shared" si="2"/>
        <v>54.37114383662641</v>
      </c>
    </row>
    <row r="31" spans="1:6" ht="11.25" customHeight="1">
      <c r="A31" s="62">
        <v>1998</v>
      </c>
      <c r="B31" s="64">
        <v>100</v>
      </c>
      <c r="C31" s="67">
        <f t="shared" si="0"/>
        <v>21.249217641524968</v>
      </c>
      <c r="D31" s="67">
        <f t="shared" si="1"/>
        <v>24.61253822151157</v>
      </c>
      <c r="E31" s="67">
        <f t="shared" si="3"/>
        <v>23.38842837103381</v>
      </c>
      <c r="F31" s="67">
        <f t="shared" si="2"/>
        <v>54.13824413696348</v>
      </c>
    </row>
    <row r="32" spans="1:6" ht="11.25" customHeight="1">
      <c r="A32" s="62">
        <v>1999</v>
      </c>
      <c r="B32" s="64">
        <v>100</v>
      </c>
      <c r="C32" s="67">
        <f t="shared" si="0"/>
        <v>21.884449320957515</v>
      </c>
      <c r="D32" s="67">
        <f t="shared" si="1"/>
        <v>25.701542523828863</v>
      </c>
      <c r="E32" s="67">
        <f t="shared" si="3"/>
        <v>24.460045035255547</v>
      </c>
      <c r="F32" s="67">
        <f t="shared" si="2"/>
        <v>52.41400815521362</v>
      </c>
    </row>
    <row r="33" spans="1:6" ht="11.25" customHeight="1">
      <c r="A33" s="62">
        <v>2000</v>
      </c>
      <c r="B33" s="64">
        <v>100</v>
      </c>
      <c r="C33" s="67">
        <f t="shared" si="0"/>
        <v>22.859375556662194</v>
      </c>
      <c r="D33" s="67">
        <f t="shared" si="1"/>
        <v>25.549740741330947</v>
      </c>
      <c r="E33" s="67">
        <f t="shared" si="3"/>
        <v>24.106583850563446</v>
      </c>
      <c r="F33" s="67">
        <f t="shared" si="2"/>
        <v>51.59088370200686</v>
      </c>
    </row>
    <row r="34" spans="1:6" ht="11.25" customHeight="1">
      <c r="A34" s="62">
        <v>2001</v>
      </c>
      <c r="B34" s="64">
        <v>100</v>
      </c>
      <c r="C34" s="67">
        <f t="shared" si="0"/>
        <v>22.48193372559554</v>
      </c>
      <c r="D34" s="67">
        <f t="shared" si="1"/>
        <v>24.68784104079168</v>
      </c>
      <c r="E34" s="67">
        <f t="shared" si="3"/>
        <v>22.649770374557882</v>
      </c>
      <c r="F34" s="67">
        <v>52.83022523361277</v>
      </c>
    </row>
    <row r="35" spans="1:6" ht="11.25" customHeight="1">
      <c r="A35" s="62">
        <v>2002</v>
      </c>
      <c r="B35" s="64">
        <v>100</v>
      </c>
      <c r="C35" s="67">
        <f t="shared" si="0"/>
        <v>21.6982121266397</v>
      </c>
      <c r="D35" s="67">
        <f t="shared" si="1"/>
        <v>23.100663706478493</v>
      </c>
      <c r="E35" s="67">
        <f t="shared" si="3"/>
        <v>21.320880747286836</v>
      </c>
      <c r="F35" s="67">
        <f t="shared" si="2"/>
        <v>55.2011241668818</v>
      </c>
    </row>
    <row r="36" spans="1:6" ht="11.25" customHeight="1">
      <c r="A36" s="62">
        <v>2003</v>
      </c>
      <c r="B36" s="64">
        <v>100</v>
      </c>
      <c r="C36" s="67">
        <f t="shared" si="0"/>
        <v>23.980874454268083</v>
      </c>
      <c r="D36" s="67">
        <f t="shared" si="1"/>
        <v>23.502528019359257</v>
      </c>
      <c r="E36" s="67">
        <f t="shared" si="3"/>
        <v>21.213630952345667</v>
      </c>
      <c r="F36" s="67">
        <f t="shared" si="2"/>
        <v>52.516597526372664</v>
      </c>
    </row>
    <row r="37" spans="1:6" ht="11.25" customHeight="1">
      <c r="A37" s="59"/>
      <c r="B37" s="64"/>
      <c r="C37" s="67"/>
      <c r="D37" s="67"/>
      <c r="E37" s="67"/>
      <c r="F37" s="67"/>
    </row>
    <row r="38" spans="1:6" ht="11.25" customHeight="1">
      <c r="A38" s="66" t="s">
        <v>428</v>
      </c>
      <c r="B38" s="50"/>
      <c r="C38" s="46"/>
      <c r="D38" s="46"/>
      <c r="E38" s="46"/>
      <c r="F38" s="46"/>
    </row>
    <row r="40" spans="1:6" ht="11.25" customHeight="1">
      <c r="A40" s="62">
        <v>1990</v>
      </c>
      <c r="B40" s="85">
        <v>100</v>
      </c>
      <c r="C40" s="85">
        <v>100</v>
      </c>
      <c r="D40" s="85">
        <v>100</v>
      </c>
      <c r="E40" s="85">
        <v>100</v>
      </c>
      <c r="F40" s="85">
        <v>100</v>
      </c>
    </row>
    <row r="41" spans="1:6" ht="11.25" customHeight="1">
      <c r="A41" s="62">
        <v>1995</v>
      </c>
      <c r="B41" s="67">
        <f>SUM(B15/$B$14*100)</f>
        <v>54.95238655067012</v>
      </c>
      <c r="C41" s="67">
        <f>SUM(C15/$C$14*100)</f>
        <v>29.135461353886427</v>
      </c>
      <c r="D41" s="67">
        <f>SUM(D15/$D$14*100)</f>
        <v>129.7175480769231</v>
      </c>
      <c r="E41" s="67">
        <f>SUM(E15/$E$14*100)</f>
        <v>149.28580535974706</v>
      </c>
      <c r="F41" s="67">
        <f>SUM(F15/$F$14*100)</f>
        <v>61.23244008971787</v>
      </c>
    </row>
    <row r="42" spans="1:6" ht="11.25" customHeight="1">
      <c r="A42" s="62">
        <v>1996</v>
      </c>
      <c r="B42" s="67">
        <f aca="true" t="shared" si="4" ref="B42:B49">SUM(B16/$B$14*100)</f>
        <v>55.654831883376445</v>
      </c>
      <c r="C42" s="67">
        <f aca="true" t="shared" si="5" ref="C42:C49">SUM(C16/$C$14*100)</f>
        <v>29.72442376208827</v>
      </c>
      <c r="D42" s="67">
        <f aca="true" t="shared" si="6" ref="D42:D49">SUM(D16/$D$14*100)</f>
        <v>128.84615384615387</v>
      </c>
      <c r="E42" s="67">
        <f aca="true" t="shared" si="7" ref="E42:E49">SUM(E16/$E$14*100)</f>
        <v>148.71967096951744</v>
      </c>
      <c r="F42" s="67">
        <f aca="true" t="shared" si="8" ref="F42:F49">SUM(F16/$F$14*100)</f>
        <v>62.33030338802975</v>
      </c>
    </row>
    <row r="43" spans="1:6" ht="11.25" customHeight="1">
      <c r="A43" s="62">
        <v>1997</v>
      </c>
      <c r="B43" s="67">
        <v>174.322</v>
      </c>
      <c r="C43" s="67">
        <f t="shared" si="5"/>
        <v>27.968806225424963</v>
      </c>
      <c r="D43" s="67">
        <f t="shared" si="6"/>
        <v>129.51151434728368</v>
      </c>
      <c r="E43" s="67">
        <f t="shared" si="7"/>
        <v>148.73712882765554</v>
      </c>
      <c r="F43" s="67">
        <f t="shared" si="8"/>
        <v>57.36913916850198</v>
      </c>
    </row>
    <row r="44" spans="1:6" ht="11.25" customHeight="1">
      <c r="A44" s="62">
        <v>1998</v>
      </c>
      <c r="B44" s="67">
        <f t="shared" si="4"/>
        <v>52.47028432231025</v>
      </c>
      <c r="C44" s="67">
        <f t="shared" si="5"/>
        <v>27.583177170962337</v>
      </c>
      <c r="D44" s="67">
        <f t="shared" si="6"/>
        <v>132.02977196478366</v>
      </c>
      <c r="E44" s="67">
        <f t="shared" si="7"/>
        <v>150.79901880267056</v>
      </c>
      <c r="F44" s="67">
        <f t="shared" si="8"/>
        <v>57.04771792298661</v>
      </c>
    </row>
    <row r="45" spans="1:6" ht="11.25" customHeight="1">
      <c r="A45" s="62">
        <v>1999</v>
      </c>
      <c r="B45" s="67">
        <f t="shared" si="4"/>
        <v>52.04221465428418</v>
      </c>
      <c r="C45" s="67">
        <f t="shared" si="5"/>
        <v>28.175998746593606</v>
      </c>
      <c r="D45" s="67">
        <f t="shared" si="6"/>
        <v>136.74674917564903</v>
      </c>
      <c r="E45" s="67">
        <f t="shared" si="7"/>
        <v>156.42172849351107</v>
      </c>
      <c r="F45" s="67">
        <f t="shared" si="8"/>
        <v>54.78022779948666</v>
      </c>
    </row>
    <row r="46" spans="1:6" ht="11.25" customHeight="1">
      <c r="A46" s="62">
        <v>2000</v>
      </c>
      <c r="B46" s="67">
        <f t="shared" si="4"/>
        <v>52.10868587386186</v>
      </c>
      <c r="C46" s="67">
        <f t="shared" si="5"/>
        <v>29.46879721787617</v>
      </c>
      <c r="D46" s="67">
        <f t="shared" si="6"/>
        <v>136.11270677043274</v>
      </c>
      <c r="E46" s="67">
        <f t="shared" si="7"/>
        <v>154.3582514404835</v>
      </c>
      <c r="F46" s="67">
        <f t="shared" si="8"/>
        <v>53.98881312140391</v>
      </c>
    </row>
    <row r="47" spans="1:6" ht="11.25" customHeight="1">
      <c r="A47" s="62">
        <v>2001</v>
      </c>
      <c r="B47" s="67">
        <f t="shared" si="4"/>
        <v>54.35296011238479</v>
      </c>
      <c r="C47" s="67">
        <f t="shared" si="5"/>
        <v>30.230462466932558</v>
      </c>
      <c r="D47" s="67">
        <f t="shared" si="6"/>
        <v>137.18554901346158</v>
      </c>
      <c r="E47" s="67">
        <f t="shared" si="7"/>
        <v>151.2763590390565</v>
      </c>
      <c r="F47" s="67">
        <v>57.66686680670856</v>
      </c>
    </row>
    <row r="48" spans="1:6" ht="11.25" customHeight="1">
      <c r="A48" s="62">
        <v>2002</v>
      </c>
      <c r="B48" s="67">
        <f t="shared" si="4"/>
        <v>57.91777430418035</v>
      </c>
      <c r="C48" s="67">
        <f t="shared" si="5"/>
        <v>31.090216160353613</v>
      </c>
      <c r="D48" s="67">
        <f t="shared" si="6"/>
        <v>136.78496829572114</v>
      </c>
      <c r="E48" s="67">
        <f t="shared" si="7"/>
        <v>151.74034386690275</v>
      </c>
      <c r="F48" s="67">
        <f t="shared" si="8"/>
        <v>64.20671913492674</v>
      </c>
    </row>
    <row r="49" spans="1:6" ht="11.25" customHeight="1">
      <c r="A49" s="62">
        <v>2003</v>
      </c>
      <c r="B49" s="67">
        <f t="shared" si="4"/>
        <v>55.33285005980056</v>
      </c>
      <c r="C49" s="67">
        <f t="shared" si="5"/>
        <v>32.82736185521903</v>
      </c>
      <c r="D49" s="67">
        <f t="shared" si="6"/>
        <v>132.95346841329328</v>
      </c>
      <c r="E49" s="67">
        <f t="shared" si="7"/>
        <v>144.2388025116456</v>
      </c>
      <c r="F49" s="67">
        <f t="shared" si="8"/>
        <v>58.357988428779784</v>
      </c>
    </row>
    <row r="50" spans="1:6" ht="11.25" customHeight="1">
      <c r="A50" s="59"/>
      <c r="B50" s="67"/>
      <c r="C50" s="67"/>
      <c r="D50" s="67"/>
      <c r="E50" s="67"/>
      <c r="F50" s="67"/>
    </row>
    <row r="51" spans="1:6" ht="11.25" customHeight="1">
      <c r="A51" s="66" t="s">
        <v>430</v>
      </c>
      <c r="B51" s="50"/>
      <c r="C51" s="46"/>
      <c r="D51" s="46"/>
      <c r="E51" s="46"/>
      <c r="F51" s="46"/>
    </row>
    <row r="53" spans="1:6" ht="11.25" customHeight="1">
      <c r="A53" s="62">
        <v>1990</v>
      </c>
      <c r="B53" s="68" t="s">
        <v>544</v>
      </c>
      <c r="C53" s="68" t="s">
        <v>544</v>
      </c>
      <c r="D53" s="68" t="s">
        <v>544</v>
      </c>
      <c r="E53" s="68" t="s">
        <v>544</v>
      </c>
      <c r="F53" s="68" t="s">
        <v>544</v>
      </c>
    </row>
    <row r="54" spans="1:6" ht="11.25" customHeight="1">
      <c r="A54" s="62">
        <v>1995</v>
      </c>
      <c r="B54" s="1394">
        <v>-1.9148043227363303</v>
      </c>
      <c r="C54" s="1393">
        <v>-1.8613764388929752</v>
      </c>
      <c r="D54" s="70">
        <v>8.331242158092849</v>
      </c>
      <c r="E54" s="70">
        <v>11.849953566302787</v>
      </c>
      <c r="F54" s="70">
        <v>-5.630855999272271</v>
      </c>
    </row>
    <row r="55" spans="1:6" ht="11.25" customHeight="1">
      <c r="A55" s="62">
        <v>1996</v>
      </c>
      <c r="B55" s="70">
        <v>1.2782799379579757</v>
      </c>
      <c r="C55" s="70">
        <v>2.021462440728712</v>
      </c>
      <c r="D55" s="70">
        <v>-0.6717627982395129</v>
      </c>
      <c r="E55" s="70">
        <v>-0.379228546790074</v>
      </c>
      <c r="F55" s="70">
        <v>1.7929438982070565</v>
      </c>
    </row>
    <row r="56" spans="1:6" ht="11.25" customHeight="1">
      <c r="A56" s="62">
        <v>1997</v>
      </c>
      <c r="B56" s="1394">
        <v>-5.596891235805344</v>
      </c>
      <c r="C56" s="1393">
        <v>-5.906313107076926</v>
      </c>
      <c r="D56" s="70">
        <v>0.5163991949067395</v>
      </c>
      <c r="E56" s="70">
        <v>0.011738768667427735</v>
      </c>
      <c r="F56" s="70">
        <v>-7.95947388326131</v>
      </c>
    </row>
    <row r="57" spans="1:6" ht="11.25" customHeight="1">
      <c r="A57" s="62">
        <v>1998</v>
      </c>
      <c r="B57" s="1394">
        <v>-0.13248438686991904</v>
      </c>
      <c r="C57" s="1393">
        <v>-1.3787826743641034</v>
      </c>
      <c r="D57" s="70">
        <v>1.9444275902352075</v>
      </c>
      <c r="E57" s="70">
        <v>1.386264472944191</v>
      </c>
      <c r="F57" s="70">
        <v>-0.560268552350621</v>
      </c>
    </row>
    <row r="58" spans="1:6" ht="11.25" customHeight="1">
      <c r="A58" s="62">
        <v>1999</v>
      </c>
      <c r="B58" s="1394">
        <v>-0.8158325680046943</v>
      </c>
      <c r="C58" s="70">
        <v>2.149214254604999</v>
      </c>
      <c r="D58" s="70">
        <v>3.5726617873152975</v>
      </c>
      <c r="E58" s="70">
        <v>3.7286115887784206</v>
      </c>
      <c r="F58" s="70">
        <v>-3.974725380883797</v>
      </c>
    </row>
    <row r="59" spans="1:6" ht="11.25" customHeight="1">
      <c r="A59" s="62">
        <v>2000</v>
      </c>
      <c r="B59" s="1394">
        <v>0.1277255782046467</v>
      </c>
      <c r="C59" s="70">
        <v>4.588296879587489</v>
      </c>
      <c r="D59" s="70">
        <v>-0.4636617755365364</v>
      </c>
      <c r="E59" s="70">
        <v>-1.319175457847706</v>
      </c>
      <c r="F59" s="70">
        <v>-1.4447086291418714</v>
      </c>
    </row>
    <row r="60" spans="1:6" ht="11.25" customHeight="1">
      <c r="A60" s="62">
        <v>2001</v>
      </c>
      <c r="B60" s="1394">
        <v>4.306910068612325</v>
      </c>
      <c r="C60" s="70">
        <v>2.584649938119469</v>
      </c>
      <c r="D60" s="70">
        <v>0.7882013872799547</v>
      </c>
      <c r="E60" s="70">
        <v>-1.9965841622760934</v>
      </c>
      <c r="F60" s="70">
        <v>6.812621861187921</v>
      </c>
    </row>
    <row r="61" spans="1:6" ht="11.25" customHeight="1">
      <c r="A61" s="62">
        <v>2002</v>
      </c>
      <c r="B61" s="1394">
        <f aca="true" t="shared" si="9" ref="B61:E62">(B22/B21*100)-100</f>
        <v>6.558638544109897</v>
      </c>
      <c r="C61" s="70">
        <f t="shared" si="9"/>
        <v>2.843997819621478</v>
      </c>
      <c r="D61" s="70">
        <f t="shared" si="9"/>
        <v>-0.29199920882419406</v>
      </c>
      <c r="E61" s="70">
        <f t="shared" si="9"/>
        <v>0.30671337596540127</v>
      </c>
      <c r="F61" s="70" t="s">
        <v>456</v>
      </c>
    </row>
    <row r="62" spans="1:6" ht="11.25" customHeight="1">
      <c r="A62" s="62">
        <v>2003</v>
      </c>
      <c r="B62" s="1394">
        <f t="shared" si="9"/>
        <v>-4.463093196233558</v>
      </c>
      <c r="C62" s="70">
        <f t="shared" si="9"/>
        <v>5.587435242990168</v>
      </c>
      <c r="D62" s="70">
        <f t="shared" si="9"/>
        <v>-2.801111796249728</v>
      </c>
      <c r="E62" s="70">
        <f t="shared" si="9"/>
        <v>-4.943669668916158</v>
      </c>
      <c r="F62" s="70">
        <f>(F23/F22*100)-100</f>
        <v>-9.10921907387322</v>
      </c>
    </row>
    <row r="64" ht="11.25" customHeight="1">
      <c r="A64" s="117" t="s">
        <v>457</v>
      </c>
    </row>
  </sheetData>
  <mergeCells count="2">
    <mergeCell ref="A7:A10"/>
    <mergeCell ref="B7:B10"/>
  </mergeCells>
  <printOptions/>
  <pageMargins left="0.7874015748031497" right="0.7874015748031497" top="0.7874015748031497" bottom="0" header="0.5118110236220472" footer="0.5118110236220472"/>
  <pageSetup horizontalDpi="600" verticalDpi="600" orientation="portrait" paperSize="9" r:id="rId2"/>
  <headerFooter alignWithMargins="0">
    <oddHeader>&amp;C&amp;9- 34 -</oddHeader>
  </headerFooter>
  <drawing r:id="rId1"/>
</worksheet>
</file>

<file path=xl/worksheets/sheet3.xml><?xml version="1.0" encoding="utf-8"?>
<worksheet xmlns="http://schemas.openxmlformats.org/spreadsheetml/2006/main" xmlns:r="http://schemas.openxmlformats.org/officeDocument/2006/relationships">
  <dimension ref="A1:B173"/>
  <sheetViews>
    <sheetView zoomScale="115" zoomScaleNormal="115" workbookViewId="0" topLeftCell="A1">
      <selection activeCell="A174" sqref="A174:IV65536"/>
    </sheetView>
  </sheetViews>
  <sheetFormatPr defaultColWidth="11.421875" defaultRowHeight="12.75" customHeight="1"/>
  <cols>
    <col min="1" max="1" width="87.00390625" style="0" customWidth="1"/>
    <col min="2" max="2" width="3.00390625" style="0" bestFit="1" customWidth="1"/>
  </cols>
  <sheetData>
    <row r="1" spans="1:2" ht="12.75">
      <c r="A1" s="7" t="s">
        <v>361</v>
      </c>
      <c r="B1" s="19"/>
    </row>
    <row r="2" spans="1:2" ht="12.75">
      <c r="A2" s="20"/>
      <c r="B2" s="19"/>
    </row>
    <row r="3" spans="1:2" ht="12.75">
      <c r="A3" s="21"/>
      <c r="B3" s="19"/>
    </row>
    <row r="4" spans="1:2" ht="15">
      <c r="A4" s="4" t="s">
        <v>362</v>
      </c>
      <c r="B4" s="19"/>
    </row>
    <row r="5" spans="1:2" ht="12.75" customHeight="1">
      <c r="A5" s="6"/>
      <c r="B5" s="19"/>
    </row>
    <row r="6" spans="1:2" ht="84">
      <c r="A6" s="22" t="s">
        <v>363</v>
      </c>
      <c r="B6" s="19"/>
    </row>
    <row r="7" spans="1:2" ht="12.75" customHeight="1">
      <c r="A7" s="22"/>
      <c r="B7" s="19"/>
    </row>
    <row r="8" spans="1:2" ht="84">
      <c r="A8" s="22" t="s">
        <v>364</v>
      </c>
      <c r="B8" s="19"/>
    </row>
    <row r="9" spans="1:2" ht="36">
      <c r="A9" s="22" t="s">
        <v>365</v>
      </c>
      <c r="B9" s="19"/>
    </row>
    <row r="10" spans="1:2" ht="24">
      <c r="A10" s="22" t="s">
        <v>368</v>
      </c>
      <c r="B10" s="19"/>
    </row>
    <row r="11" spans="1:2" ht="12.75" customHeight="1">
      <c r="A11" s="22"/>
      <c r="B11" s="19"/>
    </row>
    <row r="12" spans="1:2" ht="12.75" customHeight="1">
      <c r="A12" s="22"/>
      <c r="B12" s="19"/>
    </row>
    <row r="13" spans="1:2" ht="15">
      <c r="A13" s="24" t="s">
        <v>369</v>
      </c>
      <c r="B13" s="19"/>
    </row>
    <row r="14" spans="1:2" ht="12.75" customHeight="1">
      <c r="A14" s="6"/>
      <c r="B14" s="19"/>
    </row>
    <row r="15" spans="1:2" ht="25.5" customHeight="1">
      <c r="A15" s="6" t="s">
        <v>370</v>
      </c>
      <c r="B15" s="19"/>
    </row>
    <row r="16" spans="1:2" ht="26.25" customHeight="1">
      <c r="A16" s="12" t="s">
        <v>371</v>
      </c>
      <c r="B16" s="19"/>
    </row>
    <row r="17" spans="1:2" ht="12.75" customHeight="1">
      <c r="A17" s="6"/>
      <c r="B17" s="19"/>
    </row>
    <row r="18" spans="1:2" ht="25.5" customHeight="1">
      <c r="A18" s="22" t="s">
        <v>372</v>
      </c>
      <c r="B18" s="19"/>
    </row>
    <row r="19" spans="1:2" ht="37.5" customHeight="1">
      <c r="A19" s="22" t="s">
        <v>278</v>
      </c>
      <c r="B19" s="19"/>
    </row>
    <row r="20" spans="1:2" ht="36">
      <c r="A20" s="22" t="s">
        <v>373</v>
      </c>
      <c r="B20" s="19"/>
    </row>
    <row r="21" spans="1:2" ht="12.75" customHeight="1">
      <c r="A21" s="6" t="s">
        <v>374</v>
      </c>
      <c r="B21" s="19"/>
    </row>
    <row r="22" spans="1:2" s="9" customFormat="1" ht="12.75" customHeight="1">
      <c r="A22" s="25" t="s">
        <v>375</v>
      </c>
      <c r="B22" s="8"/>
    </row>
    <row r="23" spans="1:2" s="9" customFormat="1" ht="12.75" customHeight="1">
      <c r="A23" s="25" t="s">
        <v>376</v>
      </c>
      <c r="B23" s="8"/>
    </row>
    <row r="24" spans="1:2" s="9" customFormat="1" ht="12.75" customHeight="1">
      <c r="A24" s="25" t="s">
        <v>377</v>
      </c>
      <c r="B24" s="8"/>
    </row>
    <row r="25" spans="1:2" ht="12.75" customHeight="1">
      <c r="A25" s="12"/>
      <c r="B25" s="19"/>
    </row>
    <row r="26" spans="1:2" ht="24.75" customHeight="1">
      <c r="A26" s="6" t="s">
        <v>378</v>
      </c>
      <c r="B26" s="19"/>
    </row>
    <row r="27" spans="1:2" ht="12.75" customHeight="1">
      <c r="A27" s="26" t="s">
        <v>288</v>
      </c>
      <c r="B27" s="19"/>
    </row>
    <row r="28" spans="1:2" ht="12.75" customHeight="1">
      <c r="A28" s="26" t="s">
        <v>379</v>
      </c>
      <c r="B28" s="19"/>
    </row>
    <row r="29" spans="1:2" ht="12.75" customHeight="1">
      <c r="A29" s="6" t="s">
        <v>413</v>
      </c>
      <c r="B29" s="19"/>
    </row>
    <row r="30" s="6" customFormat="1" ht="14.25" customHeight="1">
      <c r="A30" s="6" t="s">
        <v>289</v>
      </c>
    </row>
    <row r="31" spans="1:2" s="9" customFormat="1" ht="12.75">
      <c r="A31" s="6" t="s">
        <v>290</v>
      </c>
      <c r="B31" s="8"/>
    </row>
    <row r="32" spans="1:2" s="9" customFormat="1" ht="12.75">
      <c r="A32" s="6"/>
      <c r="B32" s="8"/>
    </row>
    <row r="33" spans="1:2" s="9" customFormat="1" ht="60">
      <c r="A33" s="22" t="s">
        <v>414</v>
      </c>
      <c r="B33" s="8"/>
    </row>
    <row r="34" spans="1:2" s="9" customFormat="1" ht="12.75">
      <c r="A34" s="27" t="s">
        <v>380</v>
      </c>
      <c r="B34" s="8"/>
    </row>
    <row r="35" spans="1:2" s="9" customFormat="1" ht="12.75">
      <c r="A35" s="27"/>
      <c r="B35" s="8"/>
    </row>
    <row r="36" spans="1:2" s="9" customFormat="1" ht="12.75">
      <c r="A36" s="27"/>
      <c r="B36" s="8"/>
    </row>
    <row r="37" spans="1:2" s="9" customFormat="1" ht="24.75" customHeight="1">
      <c r="A37" s="22" t="s">
        <v>415</v>
      </c>
      <c r="B37" s="8"/>
    </row>
    <row r="38" spans="1:2" s="9" customFormat="1" ht="12.75">
      <c r="A38" s="22"/>
      <c r="B38" s="8"/>
    </row>
    <row r="39" spans="1:2" s="9" customFormat="1" ht="48">
      <c r="A39" s="22" t="s">
        <v>279</v>
      </c>
      <c r="B39" s="8"/>
    </row>
    <row r="40" spans="1:2" s="9" customFormat="1" ht="49.5" customHeight="1">
      <c r="A40" s="22" t="s">
        <v>381</v>
      </c>
      <c r="B40" s="8"/>
    </row>
    <row r="41" spans="1:2" s="9" customFormat="1" ht="12.75">
      <c r="A41" s="6"/>
      <c r="B41" s="8"/>
    </row>
    <row r="42" spans="1:2" s="9" customFormat="1" ht="60">
      <c r="A42" s="22" t="s">
        <v>382</v>
      </c>
      <c r="B42" s="8"/>
    </row>
    <row r="43" spans="1:2" s="9" customFormat="1" ht="12.75">
      <c r="A43" s="6"/>
      <c r="B43" s="8"/>
    </row>
    <row r="44" spans="1:2" s="9" customFormat="1" ht="37.5" customHeight="1">
      <c r="A44" s="22" t="s">
        <v>280</v>
      </c>
      <c r="B44" s="8"/>
    </row>
    <row r="45" spans="1:2" s="9" customFormat="1" ht="12.75">
      <c r="A45" s="22"/>
      <c r="B45" s="8"/>
    </row>
    <row r="46" spans="1:2" s="9" customFormat="1" ht="12.75">
      <c r="A46" s="22" t="s">
        <v>383</v>
      </c>
      <c r="B46" s="8"/>
    </row>
    <row r="47" spans="1:2" ht="12.75" customHeight="1">
      <c r="A47" s="22"/>
      <c r="B47" s="19"/>
    </row>
    <row r="48" spans="1:2" ht="12.75" customHeight="1">
      <c r="A48" s="14" t="s">
        <v>396</v>
      </c>
      <c r="B48" s="19"/>
    </row>
    <row r="49" spans="1:2" s="29" customFormat="1" ht="12.75" customHeight="1">
      <c r="A49" s="31" t="s">
        <v>395</v>
      </c>
      <c r="B49" s="28"/>
    </row>
    <row r="50" spans="1:2" s="29" customFormat="1" ht="12.75" customHeight="1">
      <c r="A50" s="31" t="s">
        <v>394</v>
      </c>
      <c r="B50" s="28"/>
    </row>
    <row r="51" spans="1:2" s="35" customFormat="1" ht="12.75" customHeight="1">
      <c r="A51" s="32" t="s">
        <v>393</v>
      </c>
      <c r="B51" s="34"/>
    </row>
    <row r="52" spans="1:2" s="18" customFormat="1" ht="12.75" customHeight="1">
      <c r="A52" s="31" t="s">
        <v>392</v>
      </c>
      <c r="B52" s="33"/>
    </row>
    <row r="53" spans="1:2" s="18" customFormat="1" ht="12.75" customHeight="1">
      <c r="A53" s="31" t="s">
        <v>391</v>
      </c>
      <c r="B53" s="33"/>
    </row>
    <row r="54" spans="1:2" s="35" customFormat="1" ht="12.75" customHeight="1">
      <c r="A54" s="32" t="s">
        <v>390</v>
      </c>
      <c r="B54" s="34"/>
    </row>
    <row r="55" spans="1:2" s="29" customFormat="1" ht="12.75" customHeight="1">
      <c r="A55" s="31" t="s">
        <v>389</v>
      </c>
      <c r="B55" s="28"/>
    </row>
    <row r="56" spans="1:2" s="18" customFormat="1" ht="12.75" customHeight="1">
      <c r="A56" s="31" t="s">
        <v>388</v>
      </c>
      <c r="B56" s="33"/>
    </row>
    <row r="57" spans="1:2" s="18" customFormat="1" ht="12.75" customHeight="1">
      <c r="A57" s="31" t="s">
        <v>387</v>
      </c>
      <c r="B57" s="33"/>
    </row>
    <row r="58" spans="1:2" s="18" customFormat="1" ht="12.75" customHeight="1">
      <c r="A58" s="31" t="s">
        <v>386</v>
      </c>
      <c r="B58" s="33"/>
    </row>
    <row r="59" spans="1:2" s="35" customFormat="1" ht="12.75" customHeight="1">
      <c r="A59" s="32" t="s">
        <v>291</v>
      </c>
      <c r="B59" s="34"/>
    </row>
    <row r="60" spans="1:2" s="18" customFormat="1" ht="12.75" customHeight="1">
      <c r="A60" s="31" t="s">
        <v>385</v>
      </c>
      <c r="B60" s="33"/>
    </row>
    <row r="61" spans="1:2" s="18" customFormat="1" ht="12.75" customHeight="1">
      <c r="A61" s="31" t="s">
        <v>384</v>
      </c>
      <c r="B61" s="33"/>
    </row>
    <row r="62" spans="1:2" s="35" customFormat="1" ht="12.75" customHeight="1">
      <c r="A62" s="32" t="s">
        <v>397</v>
      </c>
      <c r="B62" s="34"/>
    </row>
    <row r="63" spans="1:2" s="18" customFormat="1" ht="12.75" customHeight="1">
      <c r="A63" s="14"/>
      <c r="B63" s="33"/>
    </row>
    <row r="64" spans="1:2" s="18" customFormat="1" ht="12.75" customHeight="1">
      <c r="A64" s="14" t="s">
        <v>398</v>
      </c>
      <c r="B64" s="33"/>
    </row>
    <row r="65" spans="1:2" s="18" customFormat="1" ht="38.25" customHeight="1">
      <c r="A65" s="22" t="s">
        <v>399</v>
      </c>
      <c r="B65" s="33"/>
    </row>
    <row r="66" spans="1:2" s="18" customFormat="1" ht="12.75" customHeight="1">
      <c r="A66" s="14"/>
      <c r="B66" s="33"/>
    </row>
    <row r="67" spans="1:2" s="18" customFormat="1" ht="12.75" customHeight="1">
      <c r="A67" s="14"/>
      <c r="B67" s="33"/>
    </row>
    <row r="68" spans="1:2" s="35" customFormat="1" ht="12.75" customHeight="1">
      <c r="A68" s="30" t="s">
        <v>400</v>
      </c>
      <c r="B68" s="34"/>
    </row>
    <row r="69" spans="1:2" s="9" customFormat="1" ht="12.75" customHeight="1">
      <c r="A69" s="6"/>
      <c r="B69" s="8"/>
    </row>
    <row r="70" spans="1:2" s="9" customFormat="1" ht="25.5">
      <c r="A70" s="22" t="s">
        <v>401</v>
      </c>
      <c r="B70" s="8"/>
    </row>
    <row r="71" spans="1:2" s="9" customFormat="1" ht="60">
      <c r="A71" s="22" t="s">
        <v>403</v>
      </c>
      <c r="B71" s="8"/>
    </row>
    <row r="72" spans="1:2" s="9" customFormat="1" ht="25.5" customHeight="1">
      <c r="A72" s="22" t="s">
        <v>109</v>
      </c>
      <c r="B72" s="8"/>
    </row>
    <row r="73" spans="1:2" s="9" customFormat="1" ht="12.75" customHeight="1">
      <c r="A73" s="22"/>
      <c r="B73" s="8"/>
    </row>
    <row r="74" spans="1:2" s="9" customFormat="1" ht="12.75" customHeight="1">
      <c r="A74" s="27" t="s">
        <v>404</v>
      </c>
      <c r="B74" s="8"/>
    </row>
    <row r="75" spans="1:2" s="9" customFormat="1" ht="12.75" customHeight="1">
      <c r="A75" s="27"/>
      <c r="B75" s="8"/>
    </row>
    <row r="76" spans="1:2" s="9" customFormat="1" ht="12.75" customHeight="1">
      <c r="A76" s="22"/>
      <c r="B76" s="8"/>
    </row>
    <row r="77" spans="1:2" s="9" customFormat="1" ht="97.5">
      <c r="A77" s="22" t="s">
        <v>292</v>
      </c>
      <c r="B77" s="8"/>
    </row>
    <row r="78" spans="1:2" s="9" customFormat="1" ht="12.75" customHeight="1">
      <c r="A78" s="22"/>
      <c r="B78" s="8"/>
    </row>
    <row r="79" spans="1:2" s="9" customFormat="1" ht="12.75" customHeight="1">
      <c r="A79" s="22"/>
      <c r="B79" s="8"/>
    </row>
    <row r="80" spans="1:2" s="15" customFormat="1" ht="12.75" customHeight="1">
      <c r="A80" s="36" t="s">
        <v>405</v>
      </c>
      <c r="B80" s="37"/>
    </row>
    <row r="81" spans="1:2" s="9" customFormat="1" ht="12.75" customHeight="1">
      <c r="A81" s="22"/>
      <c r="B81" s="8"/>
    </row>
    <row r="82" spans="1:2" s="9" customFormat="1" ht="84">
      <c r="A82" s="22" t="s">
        <v>293</v>
      </c>
      <c r="B82" s="8"/>
    </row>
    <row r="83" spans="1:2" s="9" customFormat="1" ht="12.75" customHeight="1">
      <c r="A83" s="22"/>
      <c r="B83" s="8"/>
    </row>
    <row r="84" spans="1:2" s="9" customFormat="1" ht="12.75" customHeight="1">
      <c r="A84" s="22"/>
      <c r="B84" s="8"/>
    </row>
    <row r="85" spans="1:2" s="15" customFormat="1" ht="12.75" customHeight="1">
      <c r="A85" s="36" t="s">
        <v>406</v>
      </c>
      <c r="B85" s="37"/>
    </row>
    <row r="86" spans="1:2" s="9" customFormat="1" ht="12.75" customHeight="1">
      <c r="A86" s="22"/>
      <c r="B86" s="8"/>
    </row>
    <row r="87" spans="1:2" s="9" customFormat="1" ht="48">
      <c r="A87" s="36" t="s">
        <v>281</v>
      </c>
      <c r="B87" s="8"/>
    </row>
    <row r="88" spans="1:2" s="9" customFormat="1" ht="124.5" customHeight="1">
      <c r="A88" s="36" t="s">
        <v>447</v>
      </c>
      <c r="B88" s="8"/>
    </row>
    <row r="89" spans="1:2" s="9" customFormat="1" ht="36.75" customHeight="1">
      <c r="A89" s="22" t="s">
        <v>407</v>
      </c>
      <c r="B89" s="8"/>
    </row>
    <row r="90" spans="1:2" s="9" customFormat="1" ht="51.75" customHeight="1">
      <c r="A90" s="22" t="s">
        <v>527</v>
      </c>
      <c r="B90" s="8"/>
    </row>
    <row r="91" spans="1:2" s="9" customFormat="1" ht="73.5" customHeight="1">
      <c r="A91" s="22" t="s">
        <v>242</v>
      </c>
      <c r="B91" s="8"/>
    </row>
    <row r="92" spans="1:2" s="9" customFormat="1" ht="12.75" customHeight="1">
      <c r="A92" s="22" t="s">
        <v>411</v>
      </c>
      <c r="B92" s="8"/>
    </row>
    <row r="93" spans="1:2" s="9" customFormat="1" ht="12.75" customHeight="1">
      <c r="A93" s="26" t="s">
        <v>408</v>
      </c>
      <c r="B93" s="8"/>
    </row>
    <row r="94" spans="1:2" s="9" customFormat="1" ht="12.75" customHeight="1">
      <c r="A94" s="22" t="s">
        <v>282</v>
      </c>
      <c r="B94" s="8"/>
    </row>
    <row r="95" spans="1:2" s="9" customFormat="1" ht="12.75" customHeight="1">
      <c r="A95" s="26" t="s">
        <v>409</v>
      </c>
      <c r="B95" s="8"/>
    </row>
    <row r="96" spans="1:2" s="9" customFormat="1" ht="12.75" customHeight="1">
      <c r="A96" s="26" t="s">
        <v>410</v>
      </c>
      <c r="B96" s="8"/>
    </row>
    <row r="97" spans="1:2" s="9" customFormat="1" ht="12.75" customHeight="1">
      <c r="A97" s="26"/>
      <c r="B97" s="8"/>
    </row>
    <row r="98" spans="1:2" s="9" customFormat="1" ht="24">
      <c r="A98" s="22" t="s">
        <v>294</v>
      </c>
      <c r="B98" s="8"/>
    </row>
    <row r="99" spans="1:2" s="9" customFormat="1" ht="12.75">
      <c r="A99" s="27" t="s">
        <v>416</v>
      </c>
      <c r="B99" s="8"/>
    </row>
    <row r="100" spans="1:2" s="9" customFormat="1" ht="12.75">
      <c r="A100" s="27"/>
      <c r="B100" s="8"/>
    </row>
    <row r="101" spans="1:2" s="9" customFormat="1" ht="12.75">
      <c r="A101" s="27"/>
      <c r="B101" s="8"/>
    </row>
    <row r="102" spans="1:2" s="9" customFormat="1" ht="24">
      <c r="A102" s="22" t="s">
        <v>412</v>
      </c>
      <c r="B102" s="8"/>
    </row>
    <row r="103" spans="1:2" s="9" customFormat="1" ht="26.25" customHeight="1">
      <c r="A103" s="22" t="s">
        <v>283</v>
      </c>
      <c r="B103" s="8"/>
    </row>
    <row r="104" spans="1:2" s="9" customFormat="1" ht="12.75" customHeight="1">
      <c r="A104" s="22"/>
      <c r="B104" s="8"/>
    </row>
    <row r="105" spans="1:2" s="9" customFormat="1" ht="62.25" customHeight="1">
      <c r="A105" s="22" t="s">
        <v>417</v>
      </c>
      <c r="B105" s="8"/>
    </row>
    <row r="106" spans="1:2" s="9" customFormat="1" ht="12.75" customHeight="1">
      <c r="A106" s="22" t="s">
        <v>418</v>
      </c>
      <c r="B106" s="8"/>
    </row>
    <row r="107" spans="1:2" s="9" customFormat="1" ht="12.75" customHeight="1">
      <c r="A107" s="26" t="s">
        <v>419</v>
      </c>
      <c r="B107" s="8"/>
    </row>
    <row r="108" spans="1:2" s="9" customFormat="1" ht="12.75" customHeight="1">
      <c r="A108" s="26" t="s">
        <v>528</v>
      </c>
      <c r="B108" s="8"/>
    </row>
    <row r="109" spans="1:2" s="9" customFormat="1" ht="12.75" customHeight="1">
      <c r="A109" s="26" t="s">
        <v>423</v>
      </c>
      <c r="B109" s="8"/>
    </row>
    <row r="110" spans="1:2" s="9" customFormat="1" ht="12.75" customHeight="1">
      <c r="A110" s="26" t="s">
        <v>420</v>
      </c>
      <c r="B110" s="8"/>
    </row>
    <row r="111" spans="1:2" s="9" customFormat="1" ht="12.75" customHeight="1">
      <c r="A111" s="26" t="s">
        <v>421</v>
      </c>
      <c r="B111" s="8"/>
    </row>
    <row r="112" s="9" customFormat="1" ht="12.75" customHeight="1">
      <c r="A112" s="22"/>
    </row>
    <row r="113" s="9" customFormat="1" ht="12.75" customHeight="1">
      <c r="A113" s="22"/>
    </row>
    <row r="114" s="9" customFormat="1" ht="12.75" customHeight="1">
      <c r="A114" s="36" t="s">
        <v>422</v>
      </c>
    </row>
    <row r="115" s="9" customFormat="1" ht="12.75" customHeight="1">
      <c r="A115" s="22"/>
    </row>
    <row r="116" s="9" customFormat="1" ht="51.75" customHeight="1">
      <c r="A116" s="22" t="s">
        <v>529</v>
      </c>
    </row>
    <row r="117" s="9" customFormat="1" ht="75.75" customHeight="1">
      <c r="A117" s="22" t="s">
        <v>505</v>
      </c>
    </row>
    <row r="118" s="9" customFormat="1" ht="39.75" customHeight="1">
      <c r="A118" s="22" t="s">
        <v>506</v>
      </c>
    </row>
    <row r="119" s="9" customFormat="1" ht="12.75" customHeight="1">
      <c r="A119" s="22"/>
    </row>
    <row r="120" s="9" customFormat="1" ht="12.75" customHeight="1">
      <c r="A120" s="22"/>
    </row>
    <row r="121" s="9" customFormat="1" ht="12.75" customHeight="1">
      <c r="A121" s="36" t="s">
        <v>507</v>
      </c>
    </row>
    <row r="122" s="9" customFormat="1" ht="12.75" customHeight="1">
      <c r="A122" s="22"/>
    </row>
    <row r="123" s="9" customFormat="1" ht="36">
      <c r="A123" s="22" t="s">
        <v>678</v>
      </c>
    </row>
    <row r="124" s="9" customFormat="1" ht="12.75" customHeight="1">
      <c r="A124" s="22" t="s">
        <v>508</v>
      </c>
    </row>
    <row r="125" s="9" customFormat="1" ht="12.75" customHeight="1">
      <c r="A125" s="22" t="s">
        <v>509</v>
      </c>
    </row>
    <row r="126" s="9" customFormat="1" ht="12.75" customHeight="1">
      <c r="A126" s="22" t="s">
        <v>510</v>
      </c>
    </row>
    <row r="127" s="9" customFormat="1" ht="12.75" customHeight="1">
      <c r="A127" s="22" t="s">
        <v>511</v>
      </c>
    </row>
    <row r="128" s="9" customFormat="1" ht="12.75" customHeight="1">
      <c r="A128" s="22"/>
    </row>
    <row r="129" s="9" customFormat="1" ht="12.75" customHeight="1">
      <c r="A129" s="22" t="s">
        <v>512</v>
      </c>
    </row>
    <row r="130" s="9" customFormat="1" ht="12.75" customHeight="1">
      <c r="A130" s="22" t="s">
        <v>534</v>
      </c>
    </row>
    <row r="131" s="9" customFormat="1" ht="12.75" customHeight="1">
      <c r="A131" s="22" t="s">
        <v>531</v>
      </c>
    </row>
    <row r="132" s="9" customFormat="1" ht="12.75" customHeight="1">
      <c r="A132" s="22" t="s">
        <v>530</v>
      </c>
    </row>
    <row r="133" s="9" customFormat="1" ht="12.75" customHeight="1">
      <c r="A133" s="22" t="s">
        <v>532</v>
      </c>
    </row>
    <row r="134" s="9" customFormat="1" ht="12.75" customHeight="1">
      <c r="A134" s="22" t="s">
        <v>533</v>
      </c>
    </row>
    <row r="135" s="9" customFormat="1" ht="27" customHeight="1">
      <c r="A135" s="22" t="s">
        <v>448</v>
      </c>
    </row>
    <row r="136" s="9" customFormat="1" ht="12.75">
      <c r="B136" s="8"/>
    </row>
    <row r="137" spans="1:2" s="9" customFormat="1" ht="12.75" customHeight="1">
      <c r="A137" s="27" t="s">
        <v>186</v>
      </c>
      <c r="B137" s="8"/>
    </row>
    <row r="138" spans="1:2" s="9" customFormat="1" ht="12.75" customHeight="1">
      <c r="A138" s="22"/>
      <c r="B138" s="8"/>
    </row>
    <row r="139" spans="1:2" s="9" customFormat="1" ht="12.75" customHeight="1">
      <c r="A139" s="22"/>
      <c r="B139" s="8"/>
    </row>
    <row r="140" spans="1:2" s="15" customFormat="1" ht="12.75" customHeight="1">
      <c r="A140" s="36" t="s">
        <v>284</v>
      </c>
      <c r="B140" s="37"/>
    </row>
    <row r="141" spans="1:2" s="9" customFormat="1" ht="12.75" customHeight="1">
      <c r="A141" s="22"/>
      <c r="B141" s="8"/>
    </row>
    <row r="142" spans="1:2" s="9" customFormat="1" ht="12.75" customHeight="1">
      <c r="A142" s="26" t="s">
        <v>187</v>
      </c>
      <c r="B142" s="8"/>
    </row>
    <row r="143" spans="1:2" s="9" customFormat="1" ht="12.75" customHeight="1">
      <c r="A143" s="22" t="s">
        <v>535</v>
      </c>
      <c r="B143" s="8"/>
    </row>
    <row r="144" spans="1:2" ht="12.75" customHeight="1">
      <c r="A144" s="22" t="s">
        <v>188</v>
      </c>
      <c r="B144" s="19"/>
    </row>
    <row r="145" spans="1:2" ht="12.75" customHeight="1">
      <c r="A145" s="26" t="s">
        <v>189</v>
      </c>
      <c r="B145" s="19"/>
    </row>
    <row r="146" spans="1:2" ht="12.75" customHeight="1">
      <c r="A146" s="22" t="s">
        <v>285</v>
      </c>
      <c r="B146" s="19"/>
    </row>
    <row r="147" spans="1:2" ht="12.75" customHeight="1">
      <c r="A147" s="22" t="s">
        <v>286</v>
      </c>
      <c r="B147" s="19"/>
    </row>
    <row r="148" spans="1:2" ht="12.75" customHeight="1">
      <c r="A148" s="22"/>
      <c r="B148" s="19"/>
    </row>
    <row r="149" spans="1:2" ht="12.75" customHeight="1">
      <c r="A149" s="22"/>
      <c r="B149" s="19"/>
    </row>
    <row r="150" spans="1:2" s="15" customFormat="1" ht="12.75" customHeight="1">
      <c r="A150" s="36" t="s">
        <v>191</v>
      </c>
      <c r="B150" s="37"/>
    </row>
    <row r="151" spans="1:2" ht="12.75" customHeight="1">
      <c r="A151" s="22"/>
      <c r="B151" s="19"/>
    </row>
    <row r="152" spans="1:2" ht="12.75" customHeight="1">
      <c r="A152" s="22" t="s">
        <v>192</v>
      </c>
      <c r="B152" s="19"/>
    </row>
    <row r="153" spans="1:2" ht="12.75" customHeight="1">
      <c r="A153" s="22" t="s">
        <v>193</v>
      </c>
      <c r="B153" s="19"/>
    </row>
    <row r="154" spans="1:2" ht="12.75" customHeight="1">
      <c r="A154" s="22" t="s">
        <v>194</v>
      </c>
      <c r="B154" s="19"/>
    </row>
    <row r="155" spans="1:2" ht="12.75" customHeight="1">
      <c r="A155" s="22" t="s">
        <v>195</v>
      </c>
      <c r="B155" s="19"/>
    </row>
    <row r="156" spans="1:2" ht="12.75" customHeight="1">
      <c r="A156" s="22" t="s">
        <v>196</v>
      </c>
      <c r="B156" s="19"/>
    </row>
    <row r="157" spans="1:2" ht="12.75" customHeight="1">
      <c r="A157" s="22" t="s">
        <v>197</v>
      </c>
      <c r="B157" s="19"/>
    </row>
    <row r="158" spans="1:2" ht="12.75" customHeight="1">
      <c r="A158" s="22" t="s">
        <v>234</v>
      </c>
      <c r="B158" s="19"/>
    </row>
    <row r="159" spans="1:2" ht="12.75" customHeight="1">
      <c r="A159" s="22" t="s">
        <v>235</v>
      </c>
      <c r="B159" s="19"/>
    </row>
    <row r="160" spans="1:2" ht="12.75" customHeight="1">
      <c r="A160" s="22" t="s">
        <v>236</v>
      </c>
      <c r="B160" s="19"/>
    </row>
    <row r="161" spans="1:2" ht="12.75" customHeight="1">
      <c r="A161" s="22" t="s">
        <v>237</v>
      </c>
      <c r="B161" s="19"/>
    </row>
    <row r="162" spans="1:2" ht="12.75" customHeight="1">
      <c r="A162" s="22" t="s">
        <v>239</v>
      </c>
      <c r="B162" s="19"/>
    </row>
    <row r="163" spans="1:2" ht="12.75" customHeight="1">
      <c r="A163" s="22" t="s">
        <v>238</v>
      </c>
      <c r="B163" s="19"/>
    </row>
    <row r="164" spans="1:2" ht="12.75" customHeight="1">
      <c r="A164" s="22" t="s">
        <v>240</v>
      </c>
      <c r="B164" s="19"/>
    </row>
    <row r="165" spans="1:2" ht="12.75" customHeight="1">
      <c r="A165" s="22"/>
      <c r="B165" s="19"/>
    </row>
    <row r="166" spans="1:2" ht="12.75" customHeight="1">
      <c r="A166" s="22"/>
      <c r="B166" s="19"/>
    </row>
    <row r="167" spans="1:2" s="15" customFormat="1" ht="12.75" customHeight="1">
      <c r="A167" s="36" t="s">
        <v>241</v>
      </c>
      <c r="B167" s="37"/>
    </row>
    <row r="168" ht="12.75" customHeight="1">
      <c r="A168" s="22"/>
    </row>
    <row r="169" ht="12.75" customHeight="1">
      <c r="A169" s="22" t="s">
        <v>243</v>
      </c>
    </row>
    <row r="170" ht="12.75" customHeight="1">
      <c r="A170" s="22"/>
    </row>
    <row r="171" ht="38.25" customHeight="1">
      <c r="A171" s="22" t="s">
        <v>232</v>
      </c>
    </row>
    <row r="172" ht="49.5" customHeight="1">
      <c r="A172" s="22" t="s">
        <v>287</v>
      </c>
    </row>
    <row r="173" ht="12.75" customHeight="1">
      <c r="A173" s="22"/>
    </row>
  </sheetData>
  <printOptions/>
  <pageMargins left="0.7874015748031497" right="0.7874015748031497" top="0.7874015748031497" bottom="0.3937007874015748" header="0.5118110236220472" footer="0.5118110236220472"/>
  <pageSetup horizontalDpi="600" verticalDpi="600" orientation="portrait" paperSize="9" r:id="rId2"/>
  <rowBreaks count="4" manualBreakCount="4">
    <brk id="33" max="255" man="1"/>
    <brk id="73" max="255" man="1"/>
    <brk id="98" max="255" man="1"/>
    <brk id="136" max="255" man="1"/>
  </rowBreaks>
  <drawing r:id="rId1"/>
</worksheet>
</file>

<file path=xl/worksheets/sheet30.xml><?xml version="1.0" encoding="utf-8"?>
<worksheet xmlns="http://schemas.openxmlformats.org/spreadsheetml/2006/main" xmlns:r="http://schemas.openxmlformats.org/officeDocument/2006/relationships">
  <dimension ref="A1:D23"/>
  <sheetViews>
    <sheetView workbookViewId="0" topLeftCell="A2">
      <selection activeCell="AC66" sqref="AC66"/>
    </sheetView>
  </sheetViews>
  <sheetFormatPr defaultColWidth="11.421875" defaultRowHeight="12.75"/>
  <cols>
    <col min="1" max="1" width="43.00390625" style="47" bestFit="1" customWidth="1"/>
    <col min="2" max="2" width="15.8515625" style="47" customWidth="1"/>
    <col min="3" max="3" width="12.421875" style="47" customWidth="1"/>
    <col min="4" max="16384" width="11.421875" style="47" customWidth="1"/>
  </cols>
  <sheetData>
    <row r="1" ht="11.25">
      <c r="A1" s="76"/>
    </row>
    <row r="2" ht="11.25" customHeight="1">
      <c r="A2" s="76"/>
    </row>
    <row r="3" spans="1:3" s="844" customFormat="1" ht="12.75">
      <c r="A3" s="1432" t="s">
        <v>207</v>
      </c>
      <c r="B3" s="1432"/>
      <c r="C3" s="1432"/>
    </row>
    <row r="4" spans="1:3" ht="12.75">
      <c r="A4" s="834"/>
      <c r="B4" s="46"/>
      <c r="C4" s="46"/>
    </row>
    <row r="5" spans="1:3" ht="11.25">
      <c r="A5" s="45"/>
      <c r="B5" s="46"/>
      <c r="C5" s="46"/>
    </row>
    <row r="6" spans="1:3" ht="33" customHeight="1">
      <c r="A6" s="849" t="s">
        <v>458</v>
      </c>
      <c r="B6" s="850" t="s">
        <v>459</v>
      </c>
      <c r="C6" s="851" t="s">
        <v>460</v>
      </c>
    </row>
    <row r="7" spans="1:3" ht="33" customHeight="1">
      <c r="A7" s="852"/>
      <c r="B7" s="853"/>
      <c r="C7" s="854"/>
    </row>
    <row r="8" spans="1:3" ht="30" customHeight="1">
      <c r="A8" s="855" t="s">
        <v>208</v>
      </c>
      <c r="B8" s="1395">
        <f>SUM('[1]QuellenBilanz'!$B$5)</f>
        <v>147.80887104</v>
      </c>
      <c r="C8" s="1396">
        <f>B8/$B$21*100</f>
        <v>1.2396143853591122</v>
      </c>
    </row>
    <row r="9" spans="1:3" ht="30" customHeight="1">
      <c r="A9" s="855" t="s">
        <v>201</v>
      </c>
      <c r="B9" s="1395">
        <f>SUM('[1]QuellenBilanz'!$B$6)</f>
        <v>1274.213348</v>
      </c>
      <c r="C9" s="1396">
        <f aca="true" t="shared" si="0" ref="C9:C14">B9/$B$21*100</f>
        <v>10.68632203929048</v>
      </c>
    </row>
    <row r="10" spans="1:3" ht="27.75" customHeight="1">
      <c r="A10" s="855" t="s">
        <v>440</v>
      </c>
      <c r="B10" s="1395">
        <f>SUM('[1]QuellenBilanz'!$B$7)</f>
        <v>77.958212</v>
      </c>
      <c r="C10" s="1396">
        <f t="shared" si="0"/>
        <v>0.6538046084251816</v>
      </c>
    </row>
    <row r="11" spans="1:3" ht="27.75" customHeight="1">
      <c r="A11" s="855" t="s">
        <v>210</v>
      </c>
      <c r="B11" s="1395">
        <f>SUM('[1]QuellenBilanz'!$B$8)</f>
        <v>404.424022</v>
      </c>
      <c r="C11" s="1396">
        <f t="shared" si="0"/>
        <v>3.391743891476718</v>
      </c>
    </row>
    <row r="12" spans="1:3" ht="30" customHeight="1">
      <c r="A12" s="857" t="s">
        <v>211</v>
      </c>
      <c r="B12" s="1395">
        <f>SUM('[1]QuellenBilanz'!$B$9)</f>
        <v>1.119664</v>
      </c>
      <c r="C12" s="1396">
        <f t="shared" si="0"/>
        <v>0.009390177946715511</v>
      </c>
    </row>
    <row r="13" spans="1:3" ht="27.75" customHeight="1">
      <c r="A13" s="857" t="s">
        <v>214</v>
      </c>
      <c r="B13" s="1395">
        <f>SUM('[1]QuellenBilanz'!$B$10)</f>
        <v>0.175944384</v>
      </c>
      <c r="C13" s="1396">
        <f t="shared" si="0"/>
        <v>0.0014755757749514544</v>
      </c>
    </row>
    <row r="14" spans="1:3" ht="27.75" customHeight="1">
      <c r="A14" s="845" t="s">
        <v>212</v>
      </c>
      <c r="B14" s="1395">
        <f>SUM('[1]QuellenBilanz'!$B$11)</f>
        <v>3.3516516544000003</v>
      </c>
      <c r="C14" s="1396">
        <f t="shared" si="0"/>
        <v>0.028108973272534834</v>
      </c>
    </row>
    <row r="15" spans="1:3" ht="27.75" customHeight="1">
      <c r="A15" s="856" t="s">
        <v>462</v>
      </c>
      <c r="B15" s="1395">
        <f>SUM('[1]QuellenBilanz'!$B$12)</f>
        <v>1909.0517130784</v>
      </c>
      <c r="C15" s="1396">
        <f>B15/B21*100</f>
        <v>16.010459651545695</v>
      </c>
    </row>
    <row r="16" spans="1:3" ht="27.75" customHeight="1">
      <c r="A16" s="857" t="s">
        <v>215</v>
      </c>
      <c r="B16" s="1395">
        <f>SUM('[1]QuellenBilanz'!$B$13)</f>
        <v>1585.3642433752002</v>
      </c>
      <c r="C16" s="1396">
        <f>B16/$B$21*100</f>
        <v>13.295821206766606</v>
      </c>
    </row>
    <row r="17" spans="1:4" ht="27.75" customHeight="1">
      <c r="A17" s="845" t="s">
        <v>326</v>
      </c>
      <c r="B17" s="1395">
        <f>SUM('[1]QuellenBilanz'!$B$14)</f>
        <v>4181.413712</v>
      </c>
      <c r="C17" s="1396">
        <f>B17/$B$21*100</f>
        <v>35.067858593753336</v>
      </c>
      <c r="D17" s="1385"/>
    </row>
    <row r="18" spans="1:3" ht="27.75" customHeight="1">
      <c r="A18" s="845" t="s">
        <v>461</v>
      </c>
      <c r="B18" s="1395">
        <f>SUM('[1]QuellenBilanz'!$B$15)</f>
        <v>4247.9486279059</v>
      </c>
      <c r="C18" s="1396">
        <f>B18/$B$21*100</f>
        <v>35.62586054793437</v>
      </c>
    </row>
    <row r="19" spans="1:3" ht="27.75" customHeight="1">
      <c r="A19" s="856" t="s">
        <v>213</v>
      </c>
      <c r="B19" s="1395">
        <f>SUM('[1]QuellenBilanz'!$B$16)</f>
        <v>10014.726583281099</v>
      </c>
      <c r="C19" s="1396">
        <f>B19/B21*100</f>
        <v>83.98954034845431</v>
      </c>
    </row>
    <row r="20" spans="2:3" ht="11.25">
      <c r="B20" s="1395"/>
      <c r="C20" s="1396"/>
    </row>
    <row r="21" spans="1:3" ht="27.75" customHeight="1">
      <c r="A21" s="856" t="s">
        <v>581</v>
      </c>
      <c r="B21" s="1395">
        <f>SUM('[1]QuellenBilanz'!$B$17)</f>
        <v>11923.778296359498</v>
      </c>
      <c r="C21" s="1396">
        <f>B21/B21*100</f>
        <v>100</v>
      </c>
    </row>
    <row r="23" ht="11.25">
      <c r="C23" s="1338"/>
    </row>
  </sheetData>
  <mergeCells count="1">
    <mergeCell ref="A3:C3"/>
  </mergeCells>
  <printOptions/>
  <pageMargins left="1.3779527559055118" right="0.7874015748031497" top="0.984251968503937" bottom="0.984251968503937" header="0.5118110236220472" footer="0.5118110236220472"/>
  <pageSetup horizontalDpi="600" verticalDpi="600" orientation="portrait" paperSize="9" r:id="rId1"/>
  <headerFooter alignWithMargins="0">
    <oddHeader>&amp;C&amp;9- 35 -</oddHeader>
  </headerFooter>
</worksheet>
</file>

<file path=xl/worksheets/sheet31.xml><?xml version="1.0" encoding="utf-8"?>
<worksheet xmlns="http://schemas.openxmlformats.org/spreadsheetml/2006/main" xmlns:r="http://schemas.openxmlformats.org/officeDocument/2006/relationships">
  <sheetPr>
    <pageSetUpPr fitToPage="1"/>
  </sheetPr>
  <dimension ref="A1:W38"/>
  <sheetViews>
    <sheetView workbookViewId="0" topLeftCell="A1">
      <pane xSplit="2" ySplit="10" topLeftCell="C11" activePane="bottomRight" state="frozen"/>
      <selection pane="topLeft" activeCell="AC66" sqref="AC66"/>
      <selection pane="topRight" activeCell="AC66" sqref="AC66"/>
      <selection pane="bottomLeft" activeCell="AC66" sqref="AC66"/>
      <selection pane="bottomRight" activeCell="AC66" sqref="AC66"/>
    </sheetView>
  </sheetViews>
  <sheetFormatPr defaultColWidth="11.421875" defaultRowHeight="12.75"/>
  <cols>
    <col min="1" max="1" width="30.421875" style="922" customWidth="1"/>
    <col min="2" max="2" width="4.28125" style="922" customWidth="1"/>
    <col min="3" max="19" width="5.421875" style="922" customWidth="1"/>
    <col min="20" max="20" width="9.57421875" style="922" customWidth="1"/>
    <col min="21" max="21" width="4.28125" style="922" customWidth="1"/>
    <col min="22" max="22" width="6.28125" style="922" customWidth="1"/>
    <col min="23" max="16384" width="11.421875" style="922" customWidth="1"/>
  </cols>
  <sheetData>
    <row r="1" spans="1:21" s="860" customFormat="1" ht="6" customHeight="1" thickBot="1">
      <c r="A1" s="858"/>
      <c r="B1" s="858"/>
      <c r="C1" s="858"/>
      <c r="D1" s="858"/>
      <c r="E1" s="858"/>
      <c r="F1" s="858"/>
      <c r="G1" s="858"/>
      <c r="H1" s="858"/>
      <c r="I1" s="858"/>
      <c r="J1" s="859"/>
      <c r="K1" s="858"/>
      <c r="L1" s="859"/>
      <c r="M1" s="859"/>
      <c r="N1" s="859"/>
      <c r="O1" s="858"/>
      <c r="P1" s="858"/>
      <c r="Q1" s="858"/>
      <c r="R1" s="858"/>
      <c r="S1" s="858"/>
      <c r="T1" s="858"/>
      <c r="U1" s="858"/>
    </row>
    <row r="2" spans="1:21" s="860" customFormat="1" ht="6" customHeight="1">
      <c r="A2" s="861"/>
      <c r="B2" s="862"/>
      <c r="C2" s="861"/>
      <c r="D2" s="863"/>
      <c r="E2" s="863"/>
      <c r="F2" s="861"/>
      <c r="G2" s="863"/>
      <c r="H2" s="863"/>
      <c r="I2" s="864"/>
      <c r="J2" s="861"/>
      <c r="K2" s="863"/>
      <c r="L2" s="863"/>
      <c r="M2" s="863"/>
      <c r="N2" s="863"/>
      <c r="O2" s="864"/>
      <c r="P2" s="864"/>
      <c r="Q2" s="865"/>
      <c r="R2" s="1370"/>
      <c r="S2" s="866"/>
      <c r="T2" s="867"/>
      <c r="U2" s="868"/>
    </row>
    <row r="3" spans="1:21" s="860" customFormat="1" ht="10.5" customHeight="1">
      <c r="A3" s="869"/>
      <c r="B3" s="870"/>
      <c r="C3" s="871" t="s">
        <v>319</v>
      </c>
      <c r="D3" s="872"/>
      <c r="E3" s="872"/>
      <c r="F3" s="871" t="s">
        <v>320</v>
      </c>
      <c r="G3" s="873"/>
      <c r="H3" s="874"/>
      <c r="I3" s="875"/>
      <c r="J3" s="871" t="s">
        <v>463</v>
      </c>
      <c r="K3" s="875"/>
      <c r="L3" s="876"/>
      <c r="M3" s="873"/>
      <c r="N3" s="873"/>
      <c r="O3" s="877"/>
      <c r="P3" s="878" t="s">
        <v>322</v>
      </c>
      <c r="Q3" s="879" t="s">
        <v>366</v>
      </c>
      <c r="R3" s="875"/>
      <c r="S3" s="875"/>
      <c r="T3" s="880" t="s">
        <v>635</v>
      </c>
      <c r="U3" s="881"/>
    </row>
    <row r="4" spans="1:21" s="860" customFormat="1" ht="10.5" customHeight="1">
      <c r="A4" s="882"/>
      <c r="B4" s="883"/>
      <c r="C4" s="884"/>
      <c r="D4" s="885"/>
      <c r="E4" s="885"/>
      <c r="F4" s="886"/>
      <c r="G4" s="887"/>
      <c r="H4" s="888"/>
      <c r="I4" s="889"/>
      <c r="J4" s="884"/>
      <c r="K4" s="885"/>
      <c r="L4" s="1350"/>
      <c r="M4" s="890" t="s">
        <v>608</v>
      </c>
      <c r="N4" s="890"/>
      <c r="O4" s="891"/>
      <c r="P4" s="892" t="s">
        <v>609</v>
      </c>
      <c r="Q4" s="893" t="s">
        <v>464</v>
      </c>
      <c r="R4" s="894"/>
      <c r="S4" s="1357"/>
      <c r="T4" s="873" t="s">
        <v>465</v>
      </c>
      <c r="U4" s="895"/>
    </row>
    <row r="5" spans="1:21" s="860" customFormat="1" ht="10.5" customHeight="1">
      <c r="A5" s="896" t="s">
        <v>536</v>
      </c>
      <c r="B5" s="883"/>
      <c r="C5" s="886"/>
      <c r="D5" s="897"/>
      <c r="E5" s="897"/>
      <c r="F5" s="886"/>
      <c r="G5" s="887"/>
      <c r="H5" s="887" t="s">
        <v>613</v>
      </c>
      <c r="I5" s="891"/>
      <c r="J5" s="886"/>
      <c r="K5" s="897"/>
      <c r="L5" s="887" t="s">
        <v>614</v>
      </c>
      <c r="M5" s="898"/>
      <c r="N5" s="898"/>
      <c r="O5" s="891"/>
      <c r="P5" s="899"/>
      <c r="Q5" s="897"/>
      <c r="R5" s="1352"/>
      <c r="S5" s="1358"/>
      <c r="T5" s="900"/>
      <c r="U5" s="895"/>
    </row>
    <row r="6" spans="1:21" s="860" customFormat="1" ht="10.5" customHeight="1">
      <c r="A6" s="901"/>
      <c r="B6" s="883" t="s">
        <v>216</v>
      </c>
      <c r="C6" s="886" t="s">
        <v>617</v>
      </c>
      <c r="D6" s="887" t="s">
        <v>620</v>
      </c>
      <c r="E6" s="897" t="s">
        <v>619</v>
      </c>
      <c r="F6" s="886" t="s">
        <v>617</v>
      </c>
      <c r="G6" s="887" t="s">
        <v>620</v>
      </c>
      <c r="H6" s="887" t="s">
        <v>551</v>
      </c>
      <c r="I6" s="891" t="s">
        <v>621</v>
      </c>
      <c r="J6" s="886" t="s">
        <v>622</v>
      </c>
      <c r="K6" s="897" t="s">
        <v>623</v>
      </c>
      <c r="L6" s="887" t="s">
        <v>624</v>
      </c>
      <c r="M6" s="898"/>
      <c r="N6" s="898"/>
      <c r="O6" s="891" t="s">
        <v>625</v>
      </c>
      <c r="P6" s="899" t="s">
        <v>627</v>
      </c>
      <c r="Q6" s="897" t="s">
        <v>102</v>
      </c>
      <c r="R6" s="1352" t="s">
        <v>634</v>
      </c>
      <c r="S6" s="1359" t="s">
        <v>613</v>
      </c>
      <c r="T6" s="902" t="s">
        <v>466</v>
      </c>
      <c r="U6" s="895" t="s">
        <v>216</v>
      </c>
    </row>
    <row r="7" spans="1:21" s="860" customFormat="1" ht="10.5" customHeight="1">
      <c r="A7" s="896" t="s">
        <v>467</v>
      </c>
      <c r="B7" s="903" t="s">
        <v>655</v>
      </c>
      <c r="C7" s="886" t="s">
        <v>637</v>
      </c>
      <c r="D7" s="897"/>
      <c r="E7" s="897"/>
      <c r="F7" s="886" t="s">
        <v>637</v>
      </c>
      <c r="G7" s="887"/>
      <c r="H7" s="887" t="s">
        <v>639</v>
      </c>
      <c r="I7" s="891" t="s">
        <v>640</v>
      </c>
      <c r="J7" s="886" t="s">
        <v>641</v>
      </c>
      <c r="K7" s="897" t="s">
        <v>641</v>
      </c>
      <c r="L7" s="887" t="s">
        <v>642</v>
      </c>
      <c r="M7" s="887" t="s">
        <v>643</v>
      </c>
      <c r="N7" s="887" t="s">
        <v>644</v>
      </c>
      <c r="O7" s="891" t="s">
        <v>646</v>
      </c>
      <c r="P7" s="891" t="s">
        <v>648</v>
      </c>
      <c r="Q7" s="904"/>
      <c r="R7" s="1352" t="s">
        <v>654</v>
      </c>
      <c r="S7" s="1359" t="s">
        <v>121</v>
      </c>
      <c r="T7" s="902" t="s">
        <v>468</v>
      </c>
      <c r="U7" s="895" t="s">
        <v>655</v>
      </c>
    </row>
    <row r="8" spans="1:21" s="860" customFormat="1" ht="10.5" customHeight="1">
      <c r="A8" s="905"/>
      <c r="B8" s="903"/>
      <c r="C8" s="886"/>
      <c r="D8" s="897"/>
      <c r="E8" s="897"/>
      <c r="F8" s="886"/>
      <c r="G8" s="887"/>
      <c r="H8" s="887" t="s">
        <v>656</v>
      </c>
      <c r="I8" s="891" t="s">
        <v>657</v>
      </c>
      <c r="J8" s="886" t="s">
        <v>658</v>
      </c>
      <c r="K8" s="897" t="s">
        <v>659</v>
      </c>
      <c r="L8" s="887" t="s">
        <v>660</v>
      </c>
      <c r="M8" s="887"/>
      <c r="N8" s="887"/>
      <c r="O8" s="891" t="s">
        <v>648</v>
      </c>
      <c r="P8" s="891"/>
      <c r="Q8" s="887"/>
      <c r="R8" s="1352"/>
      <c r="S8" s="1359" t="s">
        <v>663</v>
      </c>
      <c r="T8" s="902" t="s">
        <v>469</v>
      </c>
      <c r="U8" s="895"/>
    </row>
    <row r="9" spans="1:21" s="860" customFormat="1" ht="10.5" customHeight="1" thickBot="1">
      <c r="A9" s="1348"/>
      <c r="B9" s="883"/>
      <c r="C9" s="886"/>
      <c r="D9" s="897"/>
      <c r="E9" s="897"/>
      <c r="F9" s="886"/>
      <c r="G9" s="1341"/>
      <c r="H9" s="1341"/>
      <c r="I9" s="1342"/>
      <c r="J9" s="886"/>
      <c r="K9" s="1351"/>
      <c r="L9" s="887"/>
      <c r="M9" s="887"/>
      <c r="N9" s="887"/>
      <c r="O9" s="891"/>
      <c r="P9" s="891"/>
      <c r="Q9" s="887"/>
      <c r="R9" s="1352"/>
      <c r="S9" s="1360"/>
      <c r="T9" s="900"/>
      <c r="U9" s="895"/>
    </row>
    <row r="10" spans="1:21" s="860" customFormat="1" ht="10.5" customHeight="1" thickBot="1">
      <c r="A10" s="1343"/>
      <c r="B10" s="1344"/>
      <c r="C10" s="1347" t="s">
        <v>470</v>
      </c>
      <c r="D10" s="1345"/>
      <c r="E10" s="1345"/>
      <c r="F10" s="1345"/>
      <c r="G10" s="1345"/>
      <c r="H10" s="1345"/>
      <c r="I10" s="1345"/>
      <c r="J10" s="1345"/>
      <c r="K10" s="1345"/>
      <c r="L10" s="1345"/>
      <c r="M10" s="1345"/>
      <c r="N10" s="1345"/>
      <c r="O10" s="1345"/>
      <c r="P10" s="1345"/>
      <c r="Q10" s="1345"/>
      <c r="R10" s="1345"/>
      <c r="S10" s="1345"/>
      <c r="T10" s="1345"/>
      <c r="U10" s="1346"/>
    </row>
    <row r="11" spans="1:23" s="860" customFormat="1" ht="10.5" customHeight="1">
      <c r="A11" s="906" t="s">
        <v>225</v>
      </c>
      <c r="B11" s="907">
        <v>1</v>
      </c>
      <c r="C11" s="908" t="s">
        <v>672</v>
      </c>
      <c r="D11" s="1389" t="s">
        <v>672</v>
      </c>
      <c r="E11" s="910" t="s">
        <v>672</v>
      </c>
      <c r="F11" s="908" t="s">
        <v>672</v>
      </c>
      <c r="G11" s="908" t="s">
        <v>672</v>
      </c>
      <c r="H11" s="908">
        <v>2.8329937999999997</v>
      </c>
      <c r="I11" s="911" t="s">
        <v>672</v>
      </c>
      <c r="J11" s="912"/>
      <c r="K11" s="911">
        <v>1.8883497599999999</v>
      </c>
      <c r="L11" s="913"/>
      <c r="M11" s="908">
        <v>10.127151600000001</v>
      </c>
      <c r="N11" s="915" t="s">
        <v>672</v>
      </c>
      <c r="O11" s="911" t="s">
        <v>672</v>
      </c>
      <c r="P11" s="911">
        <v>4.9976596544000005</v>
      </c>
      <c r="Q11" s="908">
        <v>31.098696156</v>
      </c>
      <c r="R11" s="1339" t="s">
        <v>672</v>
      </c>
      <c r="S11" s="1368" t="s">
        <v>672</v>
      </c>
      <c r="T11" s="945">
        <v>50.97407587911031</v>
      </c>
      <c r="U11" s="914">
        <f>B11</f>
        <v>1</v>
      </c>
      <c r="V11" s="1369"/>
      <c r="W11" s="1369"/>
    </row>
    <row r="12" spans="1:23" s="860" customFormat="1" ht="10.5" customHeight="1">
      <c r="A12" s="906" t="s">
        <v>223</v>
      </c>
      <c r="B12" s="907">
        <v>2</v>
      </c>
      <c r="C12" s="908" t="s">
        <v>672</v>
      </c>
      <c r="D12" s="1389" t="s">
        <v>672</v>
      </c>
      <c r="E12" s="910" t="s">
        <v>672</v>
      </c>
      <c r="F12" s="908" t="s">
        <v>672</v>
      </c>
      <c r="G12" s="908" t="s">
        <v>672</v>
      </c>
      <c r="H12" s="908" t="s">
        <v>672</v>
      </c>
      <c r="I12" s="911" t="s">
        <v>672</v>
      </c>
      <c r="J12" s="912"/>
      <c r="K12" s="911" t="s">
        <v>672</v>
      </c>
      <c r="L12" s="913"/>
      <c r="M12" s="908">
        <v>24.8387956</v>
      </c>
      <c r="N12" s="915" t="s">
        <v>672</v>
      </c>
      <c r="O12" s="916">
        <v>1.335347</v>
      </c>
      <c r="P12" s="911">
        <v>105.910448</v>
      </c>
      <c r="Q12" s="908">
        <v>205.7835648312</v>
      </c>
      <c r="R12" s="1353">
        <v>13.53727180818099</v>
      </c>
      <c r="S12" s="1364" t="s">
        <v>672</v>
      </c>
      <c r="T12" s="1349">
        <v>351.728366279381</v>
      </c>
      <c r="U12" s="914">
        <f aca="true" t="shared" si="0" ref="U12:U26">B12</f>
        <v>2</v>
      </c>
      <c r="V12" s="1369"/>
      <c r="W12" s="1369"/>
    </row>
    <row r="13" spans="1:23" s="860" customFormat="1" ht="10.5" customHeight="1">
      <c r="A13" s="906" t="s">
        <v>217</v>
      </c>
      <c r="B13" s="907">
        <v>3</v>
      </c>
      <c r="C13" s="908" t="s">
        <v>672</v>
      </c>
      <c r="D13" s="1389" t="s">
        <v>672</v>
      </c>
      <c r="E13" s="910" t="s">
        <v>672</v>
      </c>
      <c r="F13" s="908" t="s">
        <v>672</v>
      </c>
      <c r="G13" s="908" t="s">
        <v>672</v>
      </c>
      <c r="H13" s="908" t="s">
        <v>672</v>
      </c>
      <c r="I13" s="911" t="s">
        <v>672</v>
      </c>
      <c r="J13" s="912"/>
      <c r="K13" s="911" t="s">
        <v>672</v>
      </c>
      <c r="L13" s="913"/>
      <c r="M13" s="908">
        <v>3.9557217999999996</v>
      </c>
      <c r="N13" s="915">
        <v>5.256888</v>
      </c>
      <c r="O13" s="916" t="s">
        <v>672</v>
      </c>
      <c r="P13" s="911">
        <v>1.6598400000000002</v>
      </c>
      <c r="Q13" s="908">
        <v>109.23609214800001</v>
      </c>
      <c r="R13" s="1353" t="s">
        <v>672</v>
      </c>
      <c r="S13" s="1364" t="s">
        <v>672</v>
      </c>
      <c r="T13" s="1349">
        <v>120.6850975012257</v>
      </c>
      <c r="U13" s="914">
        <f t="shared" si="0"/>
        <v>3</v>
      </c>
      <c r="V13" s="1369"/>
      <c r="W13" s="1369"/>
    </row>
    <row r="14" spans="1:23" s="860" customFormat="1" ht="10.5" customHeight="1">
      <c r="A14" s="906" t="s">
        <v>218</v>
      </c>
      <c r="B14" s="907">
        <v>4</v>
      </c>
      <c r="C14" s="908" t="s">
        <v>672</v>
      </c>
      <c r="D14" s="1389" t="s">
        <v>672</v>
      </c>
      <c r="E14" s="910" t="s">
        <v>672</v>
      </c>
      <c r="F14" s="908" t="s">
        <v>672</v>
      </c>
      <c r="G14" s="908" t="s">
        <v>672</v>
      </c>
      <c r="H14" s="908" t="s">
        <v>672</v>
      </c>
      <c r="I14" s="911" t="s">
        <v>672</v>
      </c>
      <c r="J14" s="912"/>
      <c r="K14" s="911" t="s">
        <v>672</v>
      </c>
      <c r="L14" s="913"/>
      <c r="M14" s="908">
        <v>6.778977199999999</v>
      </c>
      <c r="N14" s="915" t="s">
        <v>672</v>
      </c>
      <c r="O14" s="916" t="s">
        <v>672</v>
      </c>
      <c r="P14" s="911">
        <v>102.41095200000001</v>
      </c>
      <c r="Q14" s="908">
        <v>218.24438030640002</v>
      </c>
      <c r="R14" s="1353" t="s">
        <v>672</v>
      </c>
      <c r="S14" s="1364" t="s">
        <v>672</v>
      </c>
      <c r="T14" s="1349">
        <v>327.9791836321078</v>
      </c>
      <c r="U14" s="914">
        <f t="shared" si="0"/>
        <v>4</v>
      </c>
      <c r="V14" s="1369"/>
      <c r="W14" s="1369"/>
    </row>
    <row r="15" spans="1:23" s="860" customFormat="1" ht="10.5" customHeight="1">
      <c r="A15" s="906" t="s">
        <v>224</v>
      </c>
      <c r="B15" s="907">
        <v>5</v>
      </c>
      <c r="C15" s="908" t="s">
        <v>672</v>
      </c>
      <c r="D15" s="1389" t="s">
        <v>672</v>
      </c>
      <c r="E15" s="910" t="s">
        <v>672</v>
      </c>
      <c r="F15" s="908" t="s">
        <v>672</v>
      </c>
      <c r="G15" s="908" t="s">
        <v>672</v>
      </c>
      <c r="H15" s="908" t="s">
        <v>672</v>
      </c>
      <c r="I15" s="911" t="s">
        <v>672</v>
      </c>
      <c r="J15" s="912"/>
      <c r="K15" s="911" t="s">
        <v>672</v>
      </c>
      <c r="L15" s="913"/>
      <c r="M15" s="908">
        <v>1.8602712</v>
      </c>
      <c r="N15" s="915" t="s">
        <v>672</v>
      </c>
      <c r="O15" s="916" t="s">
        <v>672</v>
      </c>
      <c r="P15" s="911">
        <v>8.759968</v>
      </c>
      <c r="Q15" s="908">
        <v>48.5642962512</v>
      </c>
      <c r="R15" s="1353" t="s">
        <v>672</v>
      </c>
      <c r="S15" s="1364" t="s">
        <v>672</v>
      </c>
      <c r="T15" s="1349">
        <v>59.35631470398051</v>
      </c>
      <c r="U15" s="914">
        <f t="shared" si="0"/>
        <v>5</v>
      </c>
      <c r="V15" s="1369"/>
      <c r="W15" s="1369"/>
    </row>
    <row r="16" spans="1:23" s="860" customFormat="1" ht="10.5" customHeight="1">
      <c r="A16" s="906" t="s">
        <v>65</v>
      </c>
      <c r="B16" s="907">
        <v>6</v>
      </c>
      <c r="C16" s="908" t="s">
        <v>672</v>
      </c>
      <c r="D16" s="1389" t="s">
        <v>672</v>
      </c>
      <c r="E16" s="910" t="s">
        <v>672</v>
      </c>
      <c r="F16" s="908" t="s">
        <v>672</v>
      </c>
      <c r="G16" s="908" t="s">
        <v>672</v>
      </c>
      <c r="H16" s="908" t="s">
        <v>672</v>
      </c>
      <c r="I16" s="911" t="s">
        <v>672</v>
      </c>
      <c r="J16" s="912"/>
      <c r="K16" s="911" t="s">
        <v>672</v>
      </c>
      <c r="L16" s="913"/>
      <c r="M16" s="908">
        <v>5.493693399999999</v>
      </c>
      <c r="N16" s="915">
        <v>19.9220736</v>
      </c>
      <c r="O16" s="916" t="s">
        <v>672</v>
      </c>
      <c r="P16" s="911">
        <v>122.39320799999999</v>
      </c>
      <c r="Q16" s="908">
        <v>203.24885322240002</v>
      </c>
      <c r="R16" s="1353">
        <v>15.973513552654651</v>
      </c>
      <c r="S16" s="1364" t="s">
        <v>672</v>
      </c>
      <c r="T16" s="1349">
        <v>367.08760089505466</v>
      </c>
      <c r="U16" s="914">
        <f t="shared" si="0"/>
        <v>6</v>
      </c>
      <c r="V16" s="1369"/>
      <c r="W16" s="1369"/>
    </row>
    <row r="17" spans="1:23" s="860" customFormat="1" ht="10.5" customHeight="1">
      <c r="A17" s="906" t="s">
        <v>66</v>
      </c>
      <c r="B17" s="907">
        <v>7</v>
      </c>
      <c r="C17" s="908" t="s">
        <v>672</v>
      </c>
      <c r="D17" s="1389" t="s">
        <v>672</v>
      </c>
      <c r="E17" s="910" t="s">
        <v>672</v>
      </c>
      <c r="F17" s="908" t="s">
        <v>672</v>
      </c>
      <c r="G17" s="908" t="s">
        <v>672</v>
      </c>
      <c r="H17" s="908" t="s">
        <v>672</v>
      </c>
      <c r="I17" s="911" t="s">
        <v>672</v>
      </c>
      <c r="J17" s="912"/>
      <c r="K17" s="911" t="s">
        <v>672</v>
      </c>
      <c r="L17" s="913"/>
      <c r="M17" s="908">
        <v>11.0906834</v>
      </c>
      <c r="N17" s="915" t="s">
        <v>672</v>
      </c>
      <c r="O17" s="911">
        <v>1.0473515</v>
      </c>
      <c r="P17" s="911">
        <v>35.687064</v>
      </c>
      <c r="Q17" s="908">
        <v>322.3125224424</v>
      </c>
      <c r="R17" s="1339">
        <v>18.43084795444158</v>
      </c>
      <c r="S17" s="910" t="s">
        <v>672</v>
      </c>
      <c r="T17" s="1349">
        <v>388.8196134568416</v>
      </c>
      <c r="U17" s="914">
        <f t="shared" si="0"/>
        <v>7</v>
      </c>
      <c r="V17" s="1369"/>
      <c r="W17" s="1369"/>
    </row>
    <row r="18" spans="1:23" s="860" customFormat="1" ht="10.5" customHeight="1">
      <c r="A18" s="906" t="s">
        <v>67</v>
      </c>
      <c r="B18" s="917"/>
      <c r="C18" s="909"/>
      <c r="D18" s="909"/>
      <c r="E18" s="918"/>
      <c r="F18" s="909"/>
      <c r="G18" s="909"/>
      <c r="H18" s="909"/>
      <c r="I18" s="913"/>
      <c r="J18" s="912"/>
      <c r="K18" s="913"/>
      <c r="L18" s="913"/>
      <c r="M18" s="912"/>
      <c r="N18" s="919"/>
      <c r="O18" s="913"/>
      <c r="P18" s="913"/>
      <c r="Q18" s="920"/>
      <c r="R18" s="1340" t="s">
        <v>318</v>
      </c>
      <c r="S18" s="918"/>
      <c r="T18" s="937"/>
      <c r="U18" s="921"/>
      <c r="V18" s="1369"/>
      <c r="W18" s="1369"/>
    </row>
    <row r="19" spans="1:23" s="860" customFormat="1" ht="10.5" customHeight="1">
      <c r="A19" s="906" t="s">
        <v>68</v>
      </c>
      <c r="B19" s="907">
        <v>8</v>
      </c>
      <c r="C19" s="908" t="s">
        <v>672</v>
      </c>
      <c r="D19" s="1389" t="s">
        <v>672</v>
      </c>
      <c r="E19" s="910">
        <v>79.49902275</v>
      </c>
      <c r="F19" s="908" t="s">
        <v>672</v>
      </c>
      <c r="G19" s="908" t="s">
        <v>672</v>
      </c>
      <c r="H19" s="908">
        <v>226.82473821000002</v>
      </c>
      <c r="I19" s="911" t="s">
        <v>672</v>
      </c>
      <c r="J19" s="912"/>
      <c r="K19" s="911" t="s">
        <v>672</v>
      </c>
      <c r="L19" s="913"/>
      <c r="M19" s="908">
        <v>18.0132428</v>
      </c>
      <c r="N19" s="915">
        <v>47.97599819999999</v>
      </c>
      <c r="O19" s="916">
        <v>0.885833</v>
      </c>
      <c r="P19" s="911">
        <v>287.9968</v>
      </c>
      <c r="Q19" s="908">
        <v>399.01343542560005</v>
      </c>
      <c r="R19" s="1353">
        <v>7.652449381262052</v>
      </c>
      <c r="S19" s="1364">
        <v>68.9676</v>
      </c>
      <c r="T19" s="1349">
        <v>1136.845014966862</v>
      </c>
      <c r="U19" s="914">
        <f t="shared" si="0"/>
        <v>8</v>
      </c>
      <c r="V19" s="1403" t="s">
        <v>2</v>
      </c>
      <c r="W19" s="1369"/>
    </row>
    <row r="20" spans="1:23" s="860" customFormat="1" ht="10.5" customHeight="1">
      <c r="A20" s="906" t="s">
        <v>219</v>
      </c>
      <c r="B20" s="907">
        <v>9</v>
      </c>
      <c r="C20" s="908" t="s">
        <v>672</v>
      </c>
      <c r="D20" s="1389" t="s">
        <v>672</v>
      </c>
      <c r="E20" s="910">
        <v>16.671721499999997</v>
      </c>
      <c r="F20" s="908" t="s">
        <v>672</v>
      </c>
      <c r="G20" s="908" t="s">
        <v>672</v>
      </c>
      <c r="H20" s="908" t="s">
        <v>672</v>
      </c>
      <c r="I20" s="911"/>
      <c r="J20" s="912"/>
      <c r="K20" s="911" t="s">
        <v>672</v>
      </c>
      <c r="L20" s="913"/>
      <c r="M20" s="908">
        <v>1.1952332</v>
      </c>
      <c r="N20" s="915" t="s">
        <v>672</v>
      </c>
      <c r="O20" s="916" t="s">
        <v>672</v>
      </c>
      <c r="P20" s="911">
        <v>107.115560384</v>
      </c>
      <c r="Q20" s="908">
        <v>415.3035706998192</v>
      </c>
      <c r="R20" s="1353" t="s">
        <v>672</v>
      </c>
      <c r="S20" s="1364" t="s">
        <v>672</v>
      </c>
      <c r="T20" s="1349">
        <v>540.3066570984181</v>
      </c>
      <c r="U20" s="914">
        <f t="shared" si="0"/>
        <v>9</v>
      </c>
      <c r="V20" s="1403"/>
      <c r="W20" s="1369"/>
    </row>
    <row r="21" spans="1:23" s="860" customFormat="1" ht="10.5" customHeight="1">
      <c r="A21" s="906" t="s">
        <v>220</v>
      </c>
      <c r="B21" s="907">
        <v>10</v>
      </c>
      <c r="C21" s="908" t="s">
        <v>672</v>
      </c>
      <c r="D21" s="1389" t="s">
        <v>672</v>
      </c>
      <c r="E21" s="910" t="s">
        <v>672</v>
      </c>
      <c r="F21" s="908" t="s">
        <v>672</v>
      </c>
      <c r="G21" s="908" t="s">
        <v>672</v>
      </c>
      <c r="H21" s="908" t="s">
        <v>672</v>
      </c>
      <c r="I21" s="911" t="s">
        <v>672</v>
      </c>
      <c r="J21" s="912"/>
      <c r="K21" s="911" t="s">
        <v>672</v>
      </c>
      <c r="L21" s="913"/>
      <c r="M21" s="908">
        <v>1.0217180000000001</v>
      </c>
      <c r="N21" s="915" t="s">
        <v>672</v>
      </c>
      <c r="O21" s="916" t="s">
        <v>672</v>
      </c>
      <c r="P21" s="911">
        <v>11.337871999999999</v>
      </c>
      <c r="Q21" s="908">
        <v>17.121697653600002</v>
      </c>
      <c r="R21" s="1353" t="s">
        <v>672</v>
      </c>
      <c r="S21" s="1364" t="s">
        <v>672</v>
      </c>
      <c r="T21" s="1349">
        <v>29.56056190011686</v>
      </c>
      <c r="U21" s="914">
        <f t="shared" si="0"/>
        <v>10</v>
      </c>
      <c r="V21" s="1445"/>
      <c r="W21" s="1369"/>
    </row>
    <row r="22" spans="1:23" s="860" customFormat="1" ht="10.5" customHeight="1">
      <c r="A22" s="906" t="s">
        <v>70</v>
      </c>
      <c r="B22" s="907">
        <v>11</v>
      </c>
      <c r="C22" s="908" t="s">
        <v>672</v>
      </c>
      <c r="D22" s="1389" t="s">
        <v>672</v>
      </c>
      <c r="E22" s="910" t="s">
        <v>672</v>
      </c>
      <c r="F22" s="908" t="s">
        <v>672</v>
      </c>
      <c r="G22" s="908" t="s">
        <v>672</v>
      </c>
      <c r="H22" s="908" t="s">
        <v>672</v>
      </c>
      <c r="I22" s="911" t="s">
        <v>672</v>
      </c>
      <c r="J22" s="912"/>
      <c r="K22" s="911" t="s">
        <v>672</v>
      </c>
      <c r="L22" s="913"/>
      <c r="M22" s="908">
        <v>26.8642644</v>
      </c>
      <c r="N22" s="915" t="s">
        <v>672</v>
      </c>
      <c r="O22" s="911">
        <v>2.6195715</v>
      </c>
      <c r="P22" s="911">
        <v>73.48768</v>
      </c>
      <c r="Q22" s="908">
        <v>236.56032311760006</v>
      </c>
      <c r="R22" s="1339">
        <v>4.506833983624407</v>
      </c>
      <c r="S22" s="910" t="s">
        <v>672</v>
      </c>
      <c r="T22" s="1349">
        <v>344.1643184314245</v>
      </c>
      <c r="U22" s="914">
        <f t="shared" si="0"/>
        <v>11</v>
      </c>
      <c r="V22" s="1445"/>
      <c r="W22" s="1369"/>
    </row>
    <row r="23" spans="1:23" s="860" customFormat="1" ht="10.5" customHeight="1">
      <c r="A23" s="906" t="s">
        <v>71</v>
      </c>
      <c r="B23" s="907">
        <v>12</v>
      </c>
      <c r="C23" s="908" t="s">
        <v>672</v>
      </c>
      <c r="D23" s="1389" t="s">
        <v>672</v>
      </c>
      <c r="E23" s="910">
        <v>1.1041758000000002</v>
      </c>
      <c r="F23" s="908" t="s">
        <v>672</v>
      </c>
      <c r="G23" s="908" t="s">
        <v>672</v>
      </c>
      <c r="H23" s="908" t="s">
        <v>672</v>
      </c>
      <c r="I23" s="911" t="s">
        <v>672</v>
      </c>
      <c r="J23" s="912"/>
      <c r="K23" s="911" t="s">
        <v>672</v>
      </c>
      <c r="L23" s="913"/>
      <c r="M23" s="908">
        <v>10.090018399999998</v>
      </c>
      <c r="N23" s="915" t="s">
        <v>672</v>
      </c>
      <c r="O23" s="911">
        <v>1.3149955</v>
      </c>
      <c r="P23" s="911">
        <v>22.284136</v>
      </c>
      <c r="Q23" s="908">
        <v>96.8738034672</v>
      </c>
      <c r="R23" s="1339">
        <v>6.673918070134122</v>
      </c>
      <c r="S23" s="910" t="s">
        <v>672</v>
      </c>
      <c r="T23" s="1349">
        <v>138.48991796233415</v>
      </c>
      <c r="U23" s="914">
        <f t="shared" si="0"/>
        <v>12</v>
      </c>
      <c r="W23" s="1369"/>
    </row>
    <row r="24" spans="1:23" ht="10.5" customHeight="1">
      <c r="A24" s="906" t="s">
        <v>74</v>
      </c>
      <c r="B24" s="907">
        <v>13</v>
      </c>
      <c r="C24" s="908" t="s">
        <v>672</v>
      </c>
      <c r="D24" s="1389" t="s">
        <v>672</v>
      </c>
      <c r="E24" s="910" t="s">
        <v>672</v>
      </c>
      <c r="F24" s="908" t="s">
        <v>672</v>
      </c>
      <c r="G24" s="908" t="s">
        <v>672</v>
      </c>
      <c r="H24" s="908" t="s">
        <v>672</v>
      </c>
      <c r="I24" s="911" t="s">
        <v>672</v>
      </c>
      <c r="J24" s="912"/>
      <c r="K24" s="911" t="s">
        <v>672</v>
      </c>
      <c r="L24" s="913"/>
      <c r="M24" s="908">
        <v>0.8385828000000001</v>
      </c>
      <c r="N24" s="915" t="s">
        <v>672</v>
      </c>
      <c r="O24" s="911" t="s">
        <v>672</v>
      </c>
      <c r="P24" s="911">
        <v>4.864272</v>
      </c>
      <c r="Q24" s="908">
        <v>49.3023058704</v>
      </c>
      <c r="R24" s="1339">
        <v>11.142288546841911</v>
      </c>
      <c r="S24" s="910" t="s">
        <v>672</v>
      </c>
      <c r="T24" s="1349">
        <v>66.31439359224191</v>
      </c>
      <c r="U24" s="914">
        <f t="shared" si="0"/>
        <v>13</v>
      </c>
      <c r="W24" s="1369"/>
    </row>
    <row r="25" spans="1:23" ht="10.5" customHeight="1">
      <c r="A25" s="906" t="s">
        <v>221</v>
      </c>
      <c r="B25" s="907">
        <v>14</v>
      </c>
      <c r="C25" s="908" t="s">
        <v>672</v>
      </c>
      <c r="D25" s="1389" t="s">
        <v>672</v>
      </c>
      <c r="E25" s="910" t="s">
        <v>672</v>
      </c>
      <c r="F25" s="908" t="s">
        <v>672</v>
      </c>
      <c r="G25" s="908" t="s">
        <v>672</v>
      </c>
      <c r="H25" s="908" t="s">
        <v>672</v>
      </c>
      <c r="I25" s="911" t="s">
        <v>672</v>
      </c>
      <c r="J25" s="912"/>
      <c r="K25" s="911" t="s">
        <v>672</v>
      </c>
      <c r="L25" s="913"/>
      <c r="M25" s="908">
        <v>5.5610704</v>
      </c>
      <c r="N25" s="915" t="s">
        <v>672</v>
      </c>
      <c r="O25" s="916">
        <v>0.7944625</v>
      </c>
      <c r="P25" s="911">
        <v>35.400400000000005</v>
      </c>
      <c r="Q25" s="908">
        <v>164.9746451736</v>
      </c>
      <c r="R25" s="1353">
        <v>24.975849556739966</v>
      </c>
      <c r="S25" s="1364" t="s">
        <v>672</v>
      </c>
      <c r="T25" s="1349">
        <v>231.74765451533997</v>
      </c>
      <c r="U25" s="914">
        <f t="shared" si="0"/>
        <v>14</v>
      </c>
      <c r="W25" s="1369"/>
    </row>
    <row r="26" spans="1:23" ht="10.5" customHeight="1">
      <c r="A26" s="906" t="s">
        <v>471</v>
      </c>
      <c r="B26" s="907">
        <v>15</v>
      </c>
      <c r="C26" s="908" t="s">
        <v>672</v>
      </c>
      <c r="D26" s="1389" t="s">
        <v>672</v>
      </c>
      <c r="E26" s="910" t="s">
        <v>672</v>
      </c>
      <c r="F26" s="908" t="s">
        <v>672</v>
      </c>
      <c r="G26" s="908" t="s">
        <v>672</v>
      </c>
      <c r="H26" s="908" t="s">
        <v>672</v>
      </c>
      <c r="I26" s="911" t="s">
        <v>318</v>
      </c>
      <c r="J26" s="912"/>
      <c r="K26" s="911">
        <v>0.8551617600000001</v>
      </c>
      <c r="L26" s="913"/>
      <c r="M26" s="908">
        <v>11.162877799999999</v>
      </c>
      <c r="N26" s="923" t="s">
        <v>672</v>
      </c>
      <c r="O26" s="911">
        <v>0.5580250000000001</v>
      </c>
      <c r="P26" s="911">
        <v>43.1823784</v>
      </c>
      <c r="Q26" s="908">
        <v>292.95593062560005</v>
      </c>
      <c r="R26" s="1339">
        <v>11.97393154823519</v>
      </c>
      <c r="S26" s="910" t="s">
        <v>672</v>
      </c>
      <c r="T26" s="1349">
        <v>360.68830513383523</v>
      </c>
      <c r="U26" s="914">
        <f t="shared" si="0"/>
        <v>15</v>
      </c>
      <c r="W26" s="1369"/>
    </row>
    <row r="27" spans="1:23" ht="10.5" customHeight="1">
      <c r="A27" s="924" t="s">
        <v>472</v>
      </c>
      <c r="B27" s="925" t="s">
        <v>318</v>
      </c>
      <c r="C27" s="926"/>
      <c r="D27" s="926"/>
      <c r="E27" s="927"/>
      <c r="F27" s="926"/>
      <c r="G27" s="926"/>
      <c r="H27" s="926"/>
      <c r="I27" s="928"/>
      <c r="J27" s="929"/>
      <c r="K27" s="928"/>
      <c r="L27" s="928"/>
      <c r="M27" s="929"/>
      <c r="N27" s="926"/>
      <c r="O27" s="928"/>
      <c r="P27" s="928"/>
      <c r="Q27" s="930"/>
      <c r="R27" s="1361"/>
      <c r="S27" s="931"/>
      <c r="T27" s="928"/>
      <c r="U27" s="932" t="s">
        <v>318</v>
      </c>
      <c r="W27" s="1369"/>
    </row>
    <row r="28" spans="1:23" ht="10.5" customHeight="1">
      <c r="A28" s="906" t="s">
        <v>473</v>
      </c>
      <c r="B28" s="907">
        <v>16</v>
      </c>
      <c r="C28" s="933" t="s">
        <v>672</v>
      </c>
      <c r="D28" s="935" t="s">
        <v>672</v>
      </c>
      <c r="E28" s="934">
        <v>97.27492004999999</v>
      </c>
      <c r="F28" s="908" t="s">
        <v>672</v>
      </c>
      <c r="G28" s="908" t="s">
        <v>672</v>
      </c>
      <c r="H28" s="908">
        <v>229.65773201000002</v>
      </c>
      <c r="I28" s="911" t="s">
        <v>672</v>
      </c>
      <c r="J28" s="912"/>
      <c r="K28" s="911">
        <v>3.7925947200000008</v>
      </c>
      <c r="L28" s="913"/>
      <c r="M28" s="933">
        <v>138.892302</v>
      </c>
      <c r="N28" s="935">
        <v>73.1732664</v>
      </c>
      <c r="O28" s="911">
        <v>9.293128000000001</v>
      </c>
      <c r="P28" s="936">
        <v>967.4882384383999</v>
      </c>
      <c r="Q28" s="933">
        <v>2810.594117391019</v>
      </c>
      <c r="R28" s="1339">
        <v>115.26111914365504</v>
      </c>
      <c r="S28" s="910">
        <v>69.09524</v>
      </c>
      <c r="T28" s="1391">
        <v>4514.747075948274</v>
      </c>
      <c r="U28" s="914">
        <f>B28</f>
        <v>16</v>
      </c>
      <c r="W28" s="1369"/>
    </row>
    <row r="29" spans="1:23" ht="10.5" customHeight="1">
      <c r="A29" s="938" t="s">
        <v>226</v>
      </c>
      <c r="B29" s="939"/>
      <c r="C29" s="940"/>
      <c r="D29" s="940"/>
      <c r="E29" s="941"/>
      <c r="F29" s="940"/>
      <c r="G29" s="940"/>
      <c r="H29" s="940"/>
      <c r="I29" s="941"/>
      <c r="J29" s="942"/>
      <c r="K29" s="941"/>
      <c r="L29" s="941"/>
      <c r="M29" s="942"/>
      <c r="N29" s="940"/>
      <c r="O29" s="941"/>
      <c r="P29" s="941"/>
      <c r="Q29" s="943"/>
      <c r="R29" s="1354"/>
      <c r="S29" s="1365"/>
      <c r="T29" s="940"/>
      <c r="U29" s="944"/>
      <c r="W29" s="1369"/>
    </row>
    <row r="30" spans="1:23" ht="10.5" customHeight="1">
      <c r="A30" s="906" t="s">
        <v>86</v>
      </c>
      <c r="B30" s="907">
        <v>17</v>
      </c>
      <c r="C30" s="909"/>
      <c r="D30" s="909"/>
      <c r="E30" s="913"/>
      <c r="F30" s="909"/>
      <c r="G30" s="909"/>
      <c r="H30" s="909"/>
      <c r="I30" s="913"/>
      <c r="J30" s="912"/>
      <c r="K30" s="1390">
        <v>104.90832</v>
      </c>
      <c r="L30" s="913"/>
      <c r="M30" s="929"/>
      <c r="N30" s="926"/>
      <c r="O30" s="913"/>
      <c r="P30" s="913"/>
      <c r="Q30" s="908">
        <v>243.27771679440002</v>
      </c>
      <c r="R30" s="1355"/>
      <c r="S30" s="1366"/>
      <c r="T30" s="945">
        <v>348.1860367944</v>
      </c>
      <c r="U30" s="914">
        <f>B30</f>
        <v>17</v>
      </c>
      <c r="W30" s="1369"/>
    </row>
    <row r="31" spans="1:23" ht="10.5" customHeight="1">
      <c r="A31" s="906" t="s">
        <v>87</v>
      </c>
      <c r="B31" s="907">
        <v>18</v>
      </c>
      <c r="C31" s="909"/>
      <c r="D31" s="909"/>
      <c r="E31" s="913"/>
      <c r="F31" s="909"/>
      <c r="G31" s="909"/>
      <c r="H31" s="909"/>
      <c r="I31" s="913"/>
      <c r="J31" s="946">
        <v>1950.0297119999998</v>
      </c>
      <c r="K31" s="1390">
        <v>2040.9436799999999</v>
      </c>
      <c r="L31" s="913"/>
      <c r="M31" s="912"/>
      <c r="N31" s="909"/>
      <c r="O31" s="913"/>
      <c r="P31" s="947">
        <v>2.8</v>
      </c>
      <c r="Q31" s="948"/>
      <c r="R31" s="1355"/>
      <c r="S31" s="1366"/>
      <c r="T31" s="945">
        <v>3993.773392</v>
      </c>
      <c r="U31" s="914">
        <f aca="true" t="shared" si="1" ref="U31:U36">B31</f>
        <v>18</v>
      </c>
      <c r="W31" s="1369"/>
    </row>
    <row r="32" spans="1:23" ht="10.5" customHeight="1">
      <c r="A32" s="906" t="s">
        <v>88</v>
      </c>
      <c r="B32" s="907">
        <v>19</v>
      </c>
      <c r="C32" s="909"/>
      <c r="D32" s="909"/>
      <c r="E32" s="913"/>
      <c r="F32" s="909"/>
      <c r="G32" s="909"/>
      <c r="H32" s="909"/>
      <c r="I32" s="913"/>
      <c r="J32" s="912"/>
      <c r="K32" s="1390" t="s">
        <v>672</v>
      </c>
      <c r="L32" s="935">
        <v>82.732</v>
      </c>
      <c r="M32" s="912"/>
      <c r="N32" s="909"/>
      <c r="O32" s="913"/>
      <c r="P32" s="913"/>
      <c r="Q32" s="948"/>
      <c r="R32" s="1355"/>
      <c r="S32" s="1366"/>
      <c r="T32" s="945">
        <v>82.732</v>
      </c>
      <c r="U32" s="914">
        <f t="shared" si="1"/>
        <v>19</v>
      </c>
      <c r="W32" s="1369"/>
    </row>
    <row r="33" spans="1:23" ht="10.5" customHeight="1">
      <c r="A33" s="906" t="s">
        <v>89</v>
      </c>
      <c r="B33" s="907">
        <v>20</v>
      </c>
      <c r="C33" s="909"/>
      <c r="D33" s="909"/>
      <c r="E33" s="913"/>
      <c r="F33" s="909"/>
      <c r="G33" s="909"/>
      <c r="H33" s="909"/>
      <c r="I33" s="913"/>
      <c r="J33" s="942"/>
      <c r="K33" s="1390" t="s">
        <v>672</v>
      </c>
      <c r="L33" s="941"/>
      <c r="M33" s="912"/>
      <c r="N33" s="909"/>
      <c r="O33" s="913"/>
      <c r="P33" s="913"/>
      <c r="Q33" s="948"/>
      <c r="R33" s="1355"/>
      <c r="S33" s="1366"/>
      <c r="T33" s="945">
        <v>0</v>
      </c>
      <c r="U33" s="914">
        <f t="shared" si="1"/>
        <v>20</v>
      </c>
      <c r="W33" s="1369"/>
    </row>
    <row r="34" spans="1:23" ht="12" customHeight="1">
      <c r="A34" s="949" t="s">
        <v>90</v>
      </c>
      <c r="B34" s="950">
        <v>21</v>
      </c>
      <c r="C34" s="951" t="s">
        <v>318</v>
      </c>
      <c r="D34" s="951" t="s">
        <v>318</v>
      </c>
      <c r="E34" s="952" t="s">
        <v>318</v>
      </c>
      <c r="F34" s="951" t="s">
        <v>474</v>
      </c>
      <c r="G34" s="951" t="s">
        <v>318</v>
      </c>
      <c r="H34" s="951" t="s">
        <v>318</v>
      </c>
      <c r="I34" s="952" t="s">
        <v>318</v>
      </c>
      <c r="J34" s="953">
        <v>1950.0297119999998</v>
      </c>
      <c r="K34" s="956">
        <v>2145.852</v>
      </c>
      <c r="L34" s="954">
        <v>82.732</v>
      </c>
      <c r="M34" s="955" t="s">
        <v>318</v>
      </c>
      <c r="N34" s="951" t="s">
        <v>318</v>
      </c>
      <c r="O34" s="952" t="s">
        <v>318</v>
      </c>
      <c r="P34" s="956">
        <v>2.8</v>
      </c>
      <c r="Q34" s="957">
        <v>243.27771679440002</v>
      </c>
      <c r="R34" s="1362"/>
      <c r="S34" s="958"/>
      <c r="T34" s="959">
        <v>4424.6914287944</v>
      </c>
      <c r="U34" s="960">
        <f t="shared" si="1"/>
        <v>21</v>
      </c>
      <c r="W34" s="1369"/>
    </row>
    <row r="35" spans="1:23" ht="12" customHeight="1" thickBot="1">
      <c r="A35" s="938" t="s">
        <v>93</v>
      </c>
      <c r="B35" s="962">
        <v>22</v>
      </c>
      <c r="C35" s="957">
        <v>1.9356063909</v>
      </c>
      <c r="D35" s="963">
        <v>0.5782180140000001</v>
      </c>
      <c r="E35" s="964" t="s">
        <v>672</v>
      </c>
      <c r="F35" s="963">
        <v>0.50033984</v>
      </c>
      <c r="G35" s="963">
        <v>108.66197583499999</v>
      </c>
      <c r="H35" s="963" t="s">
        <v>672</v>
      </c>
      <c r="I35" s="964" t="s">
        <v>672</v>
      </c>
      <c r="J35" s="965">
        <v>18.810575999999998</v>
      </c>
      <c r="K35" s="964">
        <v>240.99348528000002</v>
      </c>
      <c r="L35" s="952"/>
      <c r="M35" s="963">
        <v>1582.203789756</v>
      </c>
      <c r="N35" s="963" t="s">
        <v>672</v>
      </c>
      <c r="O35" s="964">
        <v>190.9640642</v>
      </c>
      <c r="P35" s="964">
        <v>2103.189432064</v>
      </c>
      <c r="Q35" s="963">
        <v>4827.4326247248</v>
      </c>
      <c r="R35" s="1363">
        <v>811.6291469731691</v>
      </c>
      <c r="S35" s="1367" t="s">
        <v>672</v>
      </c>
      <c r="T35" s="966">
        <v>9887.01039960387</v>
      </c>
      <c r="U35" s="961">
        <f t="shared" si="1"/>
        <v>22</v>
      </c>
      <c r="W35" s="1369"/>
    </row>
    <row r="36" spans="1:23" s="1378" customFormat="1" ht="12.75" customHeight="1" thickBot="1">
      <c r="A36" s="1371" t="s">
        <v>222</v>
      </c>
      <c r="B36" s="1372">
        <v>23</v>
      </c>
      <c r="C36" s="1373">
        <v>2.0356652211</v>
      </c>
      <c r="D36" s="1373">
        <v>0.5782180140000001</v>
      </c>
      <c r="E36" s="1374">
        <v>97.27492004999999</v>
      </c>
      <c r="F36" s="1373">
        <v>0.5657766399999999</v>
      </c>
      <c r="G36" s="1373">
        <v>108.72089799999999</v>
      </c>
      <c r="H36" s="1373">
        <v>229.76887253600003</v>
      </c>
      <c r="I36" s="1374" t="s">
        <v>672</v>
      </c>
      <c r="J36" s="1373">
        <v>1968.8402879999999</v>
      </c>
      <c r="K36" s="1374">
        <v>2390.63808</v>
      </c>
      <c r="L36" s="1374">
        <v>82.732</v>
      </c>
      <c r="M36" s="1373">
        <v>1721.096091756</v>
      </c>
      <c r="N36" s="1373">
        <v>73.1732664</v>
      </c>
      <c r="O36" s="1374">
        <v>200.2571922</v>
      </c>
      <c r="P36" s="1374">
        <v>3073.4776705023996</v>
      </c>
      <c r="Q36" s="1375">
        <v>7881.304458910219</v>
      </c>
      <c r="R36" s="1376">
        <v>926.8902661168241</v>
      </c>
      <c r="S36" s="1374">
        <v>69.09524</v>
      </c>
      <c r="T36" s="1375">
        <v>18826.448904346544</v>
      </c>
      <c r="U36" s="1377">
        <f t="shared" si="1"/>
        <v>23</v>
      </c>
      <c r="W36" s="1369"/>
    </row>
    <row r="37" spans="1:23" ht="10.5" customHeight="1">
      <c r="A37" s="967" t="s">
        <v>94</v>
      </c>
      <c r="B37" s="968"/>
      <c r="C37" s="969"/>
      <c r="D37" s="970" t="s">
        <v>95</v>
      </c>
      <c r="E37" s="865"/>
      <c r="F37" s="971"/>
      <c r="G37" s="972"/>
      <c r="H37" s="968"/>
      <c r="I37" s="864"/>
      <c r="J37" s="861" t="s">
        <v>227</v>
      </c>
      <c r="K37" s="864"/>
      <c r="L37" s="973"/>
      <c r="M37" s="863"/>
      <c r="N37" s="973"/>
      <c r="O37" s="973"/>
      <c r="P37" s="973"/>
      <c r="Q37" s="973"/>
      <c r="R37" s="968"/>
      <c r="S37" s="1356"/>
      <c r="T37" s="974"/>
      <c r="U37" s="975"/>
      <c r="W37" s="1369"/>
    </row>
    <row r="38" spans="1:23" ht="10.5" customHeight="1" thickBot="1">
      <c r="A38" s="976"/>
      <c r="B38" s="977"/>
      <c r="C38" s="978"/>
      <c r="D38" s="979"/>
      <c r="E38" s="978"/>
      <c r="F38" s="980"/>
      <c r="G38" s="981"/>
      <c r="H38" s="977"/>
      <c r="I38" s="982"/>
      <c r="J38" s="983"/>
      <c r="K38" s="977"/>
      <c r="L38" s="984"/>
      <c r="M38" s="985"/>
      <c r="N38" s="984"/>
      <c r="O38" s="984"/>
      <c r="P38" s="984"/>
      <c r="Q38" s="984"/>
      <c r="R38" s="986"/>
      <c r="S38" s="986" t="s">
        <v>98</v>
      </c>
      <c r="T38" s="987">
        <v>38637</v>
      </c>
      <c r="U38" s="988"/>
      <c r="W38" s="1369"/>
    </row>
  </sheetData>
  <mergeCells count="1">
    <mergeCell ref="V19:V22"/>
  </mergeCells>
  <printOptions/>
  <pageMargins left="0.5905511811023623" right="0" top="1.3779527559055118" bottom="0.1968503937007874" header="0.5118110236220472" footer="0.5118110236220472"/>
  <pageSetup fitToHeight="1" fitToWidth="1" horizontalDpi="600" verticalDpi="600" orientation="landscape" paperSize="9" scale="96" r:id="rId2"/>
  <headerFooter alignWithMargins="0">
    <oddHeader>&amp;C&amp;"Arial,Fett"2. CO&amp;Y2&amp;Y-Bilanz Thüringen 2003 (Verursacherbilanz)&amp;"Arial,Standard"
</oddHeader>
  </headerFooter>
  <drawing r:id="rId1"/>
</worksheet>
</file>

<file path=xl/worksheets/sheet32.xml><?xml version="1.0" encoding="utf-8"?>
<worksheet xmlns="http://schemas.openxmlformats.org/spreadsheetml/2006/main" xmlns:r="http://schemas.openxmlformats.org/officeDocument/2006/relationships">
  <dimension ref="A1:IV43"/>
  <sheetViews>
    <sheetView workbookViewId="0" topLeftCell="A1">
      <selection activeCell="AC66" sqref="AC66"/>
    </sheetView>
  </sheetViews>
  <sheetFormatPr defaultColWidth="10.28125" defaultRowHeight="11.25" customHeight="1" zeroHeight="1"/>
  <cols>
    <col min="1" max="1" width="38.57421875" style="989" bestFit="1" customWidth="1"/>
    <col min="2" max="2" width="15.8515625" style="990" customWidth="1"/>
    <col min="3" max="16384" width="10.28125" style="989" customWidth="1"/>
  </cols>
  <sheetData>
    <row r="1" s="47" customFormat="1" ht="11.25">
      <c r="A1" s="76"/>
    </row>
    <row r="2" s="47" customFormat="1" ht="11.25" customHeight="1">
      <c r="A2" s="76"/>
    </row>
    <row r="3" spans="1:2" s="844" customFormat="1" ht="14.25">
      <c r="A3" s="1432" t="s">
        <v>402</v>
      </c>
      <c r="B3" s="1432"/>
    </row>
    <row r="4" spans="1:2" s="47" customFormat="1" ht="12.75">
      <c r="A4" s="834"/>
      <c r="B4" s="46"/>
    </row>
    <row r="5" spans="1:2" s="47" customFormat="1" ht="11.25">
      <c r="A5" s="45"/>
      <c r="B5" s="46"/>
    </row>
    <row r="6" spans="1:2" ht="30" customHeight="1">
      <c r="A6" s="991" t="s">
        <v>475</v>
      </c>
      <c r="B6" s="992" t="s">
        <v>476</v>
      </c>
    </row>
    <row r="7" spans="1:2" ht="25.5" customHeight="1">
      <c r="A7" s="993"/>
      <c r="B7" s="994" t="s">
        <v>477</v>
      </c>
    </row>
    <row r="8" spans="1:2" ht="15.75" customHeight="1">
      <c r="A8" s="995" t="s">
        <v>478</v>
      </c>
      <c r="B8" s="996">
        <v>92</v>
      </c>
    </row>
    <row r="9" spans="1:2" ht="15.75" customHeight="1">
      <c r="A9" s="995" t="s">
        <v>479</v>
      </c>
      <c r="B9" s="997">
        <v>94</v>
      </c>
    </row>
    <row r="10" spans="1:2" ht="15.75" customHeight="1">
      <c r="A10" s="995" t="s">
        <v>480</v>
      </c>
      <c r="B10" s="997">
        <v>93</v>
      </c>
    </row>
    <row r="11" spans="1:2" ht="15.75" customHeight="1">
      <c r="A11" s="995" t="s">
        <v>145</v>
      </c>
      <c r="B11" s="997">
        <v>105</v>
      </c>
    </row>
    <row r="12" spans="1:2" ht="15.75" customHeight="1">
      <c r="A12" s="995" t="s">
        <v>144</v>
      </c>
      <c r="B12" s="998">
        <v>93</v>
      </c>
    </row>
    <row r="13" spans="1:2" ht="15.75" customHeight="1">
      <c r="A13" s="999" t="s">
        <v>481</v>
      </c>
      <c r="B13" s="997">
        <v>111</v>
      </c>
    </row>
    <row r="14" spans="1:2" ht="15.75" customHeight="1">
      <c r="A14" s="995" t="s">
        <v>482</v>
      </c>
      <c r="B14" s="997">
        <v>112</v>
      </c>
    </row>
    <row r="15" spans="1:2" ht="15.75" customHeight="1">
      <c r="A15" s="995" t="s">
        <v>483</v>
      </c>
      <c r="B15" s="997">
        <v>110</v>
      </c>
    </row>
    <row r="16" spans="1:2" ht="15.75" customHeight="1">
      <c r="A16" s="995" t="s">
        <v>484</v>
      </c>
      <c r="B16" s="997">
        <v>110</v>
      </c>
    </row>
    <row r="17" spans="1:2" ht="15.75" customHeight="1">
      <c r="A17" s="995" t="s">
        <v>485</v>
      </c>
      <c r="B17" s="989"/>
    </row>
    <row r="18" spans="1:2" ht="15.75" customHeight="1">
      <c r="A18" s="995" t="s">
        <v>198</v>
      </c>
      <c r="B18" s="997">
        <v>99</v>
      </c>
    </row>
    <row r="19" spans="1:2" ht="15.75" customHeight="1">
      <c r="A19" s="995" t="s">
        <v>486</v>
      </c>
      <c r="B19" s="997">
        <v>97</v>
      </c>
    </row>
    <row r="20" spans="1:2" ht="15.75" customHeight="1">
      <c r="A20" s="995" t="s">
        <v>487</v>
      </c>
      <c r="B20" s="997"/>
    </row>
    <row r="21" spans="1:2" ht="15.75" customHeight="1">
      <c r="A21" s="995" t="s">
        <v>198</v>
      </c>
      <c r="B21" s="997">
        <v>96</v>
      </c>
    </row>
    <row r="22" spans="1:2" ht="15.75" customHeight="1">
      <c r="A22" s="995" t="s">
        <v>483</v>
      </c>
      <c r="B22" s="997">
        <v>107</v>
      </c>
    </row>
    <row r="23" spans="1:2" ht="15.75" customHeight="1">
      <c r="A23" s="995" t="s">
        <v>488</v>
      </c>
      <c r="B23" s="997">
        <v>111</v>
      </c>
    </row>
    <row r="24" spans="1:2" ht="15.75" customHeight="1">
      <c r="A24" s="995" t="s">
        <v>489</v>
      </c>
      <c r="B24" s="997">
        <v>98</v>
      </c>
    </row>
    <row r="25" spans="1:2" ht="15.75" customHeight="1">
      <c r="A25" s="1000" t="s">
        <v>490</v>
      </c>
      <c r="B25" s="998">
        <v>97</v>
      </c>
    </row>
    <row r="26" spans="1:2" ht="15.75" customHeight="1">
      <c r="A26" s="995" t="s">
        <v>491</v>
      </c>
      <c r="B26" s="996">
        <v>80</v>
      </c>
    </row>
    <row r="27" spans="1:2" ht="15.75" customHeight="1">
      <c r="A27" s="995" t="s">
        <v>492</v>
      </c>
      <c r="B27" s="997">
        <v>72</v>
      </c>
    </row>
    <row r="28" spans="1:2" ht="15.75" customHeight="1">
      <c r="A28" s="995" t="s">
        <v>493</v>
      </c>
      <c r="B28" s="997">
        <v>80</v>
      </c>
    </row>
    <row r="29" spans="1:2" ht="15.75" customHeight="1">
      <c r="A29" s="995" t="s">
        <v>494</v>
      </c>
      <c r="B29" s="997">
        <v>74</v>
      </c>
    </row>
    <row r="30" spans="1:2" ht="15.75" customHeight="1">
      <c r="A30" s="995" t="s">
        <v>495</v>
      </c>
      <c r="B30" s="997">
        <v>74</v>
      </c>
    </row>
    <row r="31" spans="1:2" ht="15.75" customHeight="1">
      <c r="A31" s="995" t="s">
        <v>153</v>
      </c>
      <c r="B31" s="997">
        <v>74</v>
      </c>
    </row>
    <row r="32" spans="1:2" ht="15.75" customHeight="1">
      <c r="A32" s="995" t="s">
        <v>154</v>
      </c>
      <c r="B32" s="997">
        <v>78</v>
      </c>
    </row>
    <row r="33" spans="1:2" ht="15.75" customHeight="1">
      <c r="A33" s="995" t="s">
        <v>496</v>
      </c>
      <c r="B33" s="997">
        <v>101</v>
      </c>
    </row>
    <row r="34" spans="1:2" ht="15.75" customHeight="1">
      <c r="A34" s="995" t="s">
        <v>156</v>
      </c>
      <c r="B34" s="997">
        <v>65</v>
      </c>
    </row>
    <row r="35" spans="1:2" ht="15.75" customHeight="1">
      <c r="A35" s="1000" t="s">
        <v>497</v>
      </c>
      <c r="B35" s="998">
        <v>60</v>
      </c>
    </row>
    <row r="36" spans="1:2" ht="15.75" customHeight="1">
      <c r="A36" s="995" t="s">
        <v>498</v>
      </c>
      <c r="B36" s="997">
        <v>44</v>
      </c>
    </row>
    <row r="37" spans="1:2" ht="15.75" customHeight="1">
      <c r="A37" s="995" t="s">
        <v>159</v>
      </c>
      <c r="B37" s="997">
        <v>56</v>
      </c>
    </row>
    <row r="38" spans="1:2" ht="15.75" customHeight="1">
      <c r="A38" s="995" t="s">
        <v>499</v>
      </c>
      <c r="B38" s="997">
        <v>58</v>
      </c>
    </row>
    <row r="39" spans="1:2" ht="15.75" customHeight="1">
      <c r="A39" s="995" t="s">
        <v>500</v>
      </c>
      <c r="B39" s="997">
        <v>55</v>
      </c>
    </row>
    <row r="40" spans="1:2" ht="15.75" customHeight="1">
      <c r="A40" s="995" t="s">
        <v>501</v>
      </c>
      <c r="B40" s="1001">
        <v>139</v>
      </c>
    </row>
    <row r="41" spans="1:256" s="1003" customFormat="1" ht="15.75" customHeight="1">
      <c r="A41" s="1000" t="s">
        <v>502</v>
      </c>
      <c r="B41" s="1002">
        <v>72.40871030989574</v>
      </c>
      <c r="C41" s="1004"/>
      <c r="D41" s="1004"/>
      <c r="E41" s="1004"/>
      <c r="F41" s="1004"/>
      <c r="G41" s="1004"/>
      <c r="H41" s="1004"/>
      <c r="I41" s="1004"/>
      <c r="J41" s="1004"/>
      <c r="K41" s="1004"/>
      <c r="L41" s="1004"/>
      <c r="M41" s="1004"/>
      <c r="N41" s="1004"/>
      <c r="O41" s="1004"/>
      <c r="P41" s="1004"/>
      <c r="Q41" s="1004"/>
      <c r="R41" s="1004"/>
      <c r="S41" s="1004"/>
      <c r="T41" s="1004"/>
      <c r="U41" s="1004"/>
      <c r="V41" s="1004"/>
      <c r="W41" s="1004"/>
      <c r="X41" s="1004"/>
      <c r="Y41" s="1004"/>
      <c r="Z41" s="1004"/>
      <c r="AA41" s="1004"/>
      <c r="AB41" s="1004"/>
      <c r="AC41" s="1004"/>
      <c r="AD41" s="1004"/>
      <c r="AE41" s="1004"/>
      <c r="AF41" s="1004"/>
      <c r="AG41" s="1004"/>
      <c r="AH41" s="1004"/>
      <c r="AI41" s="1004"/>
      <c r="AJ41" s="1004"/>
      <c r="AK41" s="1004"/>
      <c r="AL41" s="1004"/>
      <c r="AM41" s="1004"/>
      <c r="AN41" s="1004"/>
      <c r="AO41" s="1004"/>
      <c r="AP41" s="1004"/>
      <c r="AQ41" s="1004"/>
      <c r="AR41" s="1004"/>
      <c r="AS41" s="1004"/>
      <c r="AT41" s="1004"/>
      <c r="AU41" s="1004"/>
      <c r="AV41" s="1004"/>
      <c r="AW41" s="1004"/>
      <c r="AX41" s="1004"/>
      <c r="AY41" s="1004"/>
      <c r="AZ41" s="1004"/>
      <c r="BA41" s="1004"/>
      <c r="BB41" s="1004"/>
      <c r="BC41" s="1004"/>
      <c r="BD41" s="1004"/>
      <c r="BE41" s="1004"/>
      <c r="BF41" s="1004"/>
      <c r="BG41" s="1004"/>
      <c r="BH41" s="1004"/>
      <c r="BI41" s="1004"/>
      <c r="BJ41" s="1004"/>
      <c r="BK41" s="1004"/>
      <c r="BL41" s="1004"/>
      <c r="BM41" s="1004"/>
      <c r="BN41" s="1004"/>
      <c r="BO41" s="1004"/>
      <c r="BP41" s="1004"/>
      <c r="BQ41" s="1004"/>
      <c r="BR41" s="1004"/>
      <c r="BS41" s="1004"/>
      <c r="BT41" s="1004"/>
      <c r="BU41" s="1004"/>
      <c r="BV41" s="1004"/>
      <c r="BW41" s="1004"/>
      <c r="BX41" s="1004"/>
      <c r="BY41" s="1004"/>
      <c r="BZ41" s="1004"/>
      <c r="CA41" s="1004"/>
      <c r="CB41" s="1004"/>
      <c r="CC41" s="1004"/>
      <c r="CD41" s="1004"/>
      <c r="CE41" s="1004"/>
      <c r="CF41" s="1004"/>
      <c r="CG41" s="1004"/>
      <c r="CH41" s="1004"/>
      <c r="CI41" s="1004"/>
      <c r="CJ41" s="1004"/>
      <c r="CK41" s="1004"/>
      <c r="CL41" s="1004"/>
      <c r="CM41" s="1004"/>
      <c r="CN41" s="1004"/>
      <c r="CO41" s="1004"/>
      <c r="CP41" s="1004"/>
      <c r="CQ41" s="1004"/>
      <c r="CR41" s="1004"/>
      <c r="CS41" s="1004"/>
      <c r="CT41" s="1004"/>
      <c r="CU41" s="1004"/>
      <c r="CV41" s="1004"/>
      <c r="CW41" s="1004"/>
      <c r="CX41" s="1004"/>
      <c r="CY41" s="1004"/>
      <c r="CZ41" s="1004"/>
      <c r="DA41" s="1004"/>
      <c r="DB41" s="1004"/>
      <c r="DC41" s="1004"/>
      <c r="DD41" s="1004"/>
      <c r="DE41" s="1004"/>
      <c r="DF41" s="1004"/>
      <c r="DG41" s="1004"/>
      <c r="DH41" s="1004"/>
      <c r="DI41" s="1004"/>
      <c r="DJ41" s="1004"/>
      <c r="DK41" s="1004"/>
      <c r="DL41" s="1004"/>
      <c r="DM41" s="1004"/>
      <c r="DN41" s="1004"/>
      <c r="DO41" s="1004"/>
      <c r="DP41" s="1004"/>
      <c r="DQ41" s="1004"/>
      <c r="DR41" s="1004"/>
      <c r="DS41" s="1004"/>
      <c r="DT41" s="1004"/>
      <c r="DU41" s="1004"/>
      <c r="DV41" s="1004"/>
      <c r="DW41" s="1004"/>
      <c r="DX41" s="1004"/>
      <c r="DY41" s="1004"/>
      <c r="DZ41" s="1004"/>
      <c r="EA41" s="1004"/>
      <c r="EB41" s="1004"/>
      <c r="EC41" s="1004"/>
      <c r="ED41" s="1004"/>
      <c r="EE41" s="1004"/>
      <c r="EF41" s="1004"/>
      <c r="EG41" s="1004"/>
      <c r="EH41" s="1004"/>
      <c r="EI41" s="1004"/>
      <c r="EJ41" s="1004"/>
      <c r="EK41" s="1004"/>
      <c r="EL41" s="1004"/>
      <c r="EM41" s="1004"/>
      <c r="EN41" s="1004"/>
      <c r="EO41" s="1004"/>
      <c r="EP41" s="1004"/>
      <c r="EQ41" s="1004"/>
      <c r="ER41" s="1004"/>
      <c r="ES41" s="1004"/>
      <c r="ET41" s="1004"/>
      <c r="EU41" s="1004"/>
      <c r="EV41" s="1004"/>
      <c r="EW41" s="1004"/>
      <c r="EX41" s="1004"/>
      <c r="EY41" s="1004"/>
      <c r="EZ41" s="1004"/>
      <c r="FA41" s="1004"/>
      <c r="FB41" s="1004"/>
      <c r="FC41" s="1004"/>
      <c r="FD41" s="1004"/>
      <c r="FE41" s="1004"/>
      <c r="FF41" s="1004"/>
      <c r="FG41" s="1004"/>
      <c r="FH41" s="1004"/>
      <c r="FI41" s="1004"/>
      <c r="FJ41" s="1004"/>
      <c r="FK41" s="1004"/>
      <c r="FL41" s="1004"/>
      <c r="FM41" s="1004"/>
      <c r="FN41" s="1004"/>
      <c r="FO41" s="1004"/>
      <c r="FP41" s="1004"/>
      <c r="FQ41" s="1004"/>
      <c r="FR41" s="1004"/>
      <c r="FS41" s="1004"/>
      <c r="FT41" s="1004"/>
      <c r="FU41" s="1004"/>
      <c r="FV41" s="1004"/>
      <c r="FW41" s="1004"/>
      <c r="FX41" s="1004"/>
      <c r="FY41" s="1004"/>
      <c r="FZ41" s="1004"/>
      <c r="GA41" s="1004"/>
      <c r="GB41" s="1004"/>
      <c r="GC41" s="1004"/>
      <c r="GD41" s="1004"/>
      <c r="GE41" s="1004"/>
      <c r="GF41" s="1004"/>
      <c r="GG41" s="1004"/>
      <c r="GH41" s="1004"/>
      <c r="GI41" s="1004"/>
      <c r="GJ41" s="1004"/>
      <c r="GK41" s="1004"/>
      <c r="GL41" s="1004"/>
      <c r="GM41" s="1004"/>
      <c r="GN41" s="1004"/>
      <c r="GO41" s="1004"/>
      <c r="GP41" s="1004"/>
      <c r="GQ41" s="1004"/>
      <c r="GR41" s="1004"/>
      <c r="GS41" s="1004"/>
      <c r="GT41" s="1004"/>
      <c r="GU41" s="1004"/>
      <c r="GV41" s="1004"/>
      <c r="GW41" s="1004"/>
      <c r="GX41" s="1004"/>
      <c r="GY41" s="1004"/>
      <c r="GZ41" s="1004"/>
      <c r="HA41" s="1004"/>
      <c r="HB41" s="1004"/>
      <c r="HC41" s="1004"/>
      <c r="HD41" s="1004"/>
      <c r="HE41" s="1004"/>
      <c r="HF41" s="1004"/>
      <c r="HG41" s="1004"/>
      <c r="HH41" s="1004"/>
      <c r="HI41" s="1004"/>
      <c r="HJ41" s="1004"/>
      <c r="HK41" s="1004"/>
      <c r="HL41" s="1004"/>
      <c r="HM41" s="1004"/>
      <c r="HN41" s="1004"/>
      <c r="HO41" s="1004"/>
      <c r="HP41" s="1004"/>
      <c r="HQ41" s="1004"/>
      <c r="HR41" s="1004"/>
      <c r="HS41" s="1004"/>
      <c r="HT41" s="1004"/>
      <c r="HU41" s="1004"/>
      <c r="HV41" s="1004"/>
      <c r="HW41" s="1004"/>
      <c r="HX41" s="1004"/>
      <c r="HY41" s="1004"/>
      <c r="HZ41" s="1004"/>
      <c r="IA41" s="1004"/>
      <c r="IB41" s="1004"/>
      <c r="IC41" s="1004"/>
      <c r="ID41" s="1004"/>
      <c r="IE41" s="1004"/>
      <c r="IF41" s="1004"/>
      <c r="IG41" s="1004"/>
      <c r="IH41" s="1004"/>
      <c r="II41" s="1004"/>
      <c r="IJ41" s="1004"/>
      <c r="IK41" s="1004"/>
      <c r="IL41" s="1004"/>
      <c r="IM41" s="1004"/>
      <c r="IN41" s="1004"/>
      <c r="IO41" s="1004"/>
      <c r="IP41" s="1004"/>
      <c r="IQ41" s="1004"/>
      <c r="IR41" s="1004"/>
      <c r="IS41" s="1004"/>
      <c r="IT41" s="1004"/>
      <c r="IU41" s="1004"/>
      <c r="IV41" s="1004"/>
    </row>
    <row r="42" spans="1:3" s="1004" customFormat="1" ht="15.75" customHeight="1">
      <c r="A42" s="995" t="s">
        <v>503</v>
      </c>
      <c r="B42" s="1109">
        <v>80</v>
      </c>
      <c r="C42" s="989"/>
    </row>
    <row r="43" spans="1:3" s="1004" customFormat="1" ht="15.75" customHeight="1">
      <c r="A43" s="995" t="s">
        <v>504</v>
      </c>
      <c r="B43" s="1110">
        <v>174.322</v>
      </c>
      <c r="C43" s="989"/>
    </row>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sheetData>
  <mergeCells count="1">
    <mergeCell ref="A3:B3"/>
  </mergeCells>
  <printOptions/>
  <pageMargins left="1.968503937007874" right="0.7874015748031497" top="0.984251968503937" bottom="0.984251968503937" header="0.5118110236220472" footer="0.5118110236220472"/>
  <pageSetup horizontalDpi="600" verticalDpi="600" orientation="portrait" paperSize="9" r:id="rId1"/>
  <headerFooter alignWithMargins="0">
    <oddHeader>&amp;C&amp;9- 37 -</oddHeader>
  </headerFooter>
</worksheet>
</file>

<file path=xl/worksheets/sheet4.xml><?xml version="1.0" encoding="utf-8"?>
<worksheet xmlns="http://schemas.openxmlformats.org/spreadsheetml/2006/main" xmlns:r="http://schemas.openxmlformats.org/officeDocument/2006/relationships">
  <dimension ref="A1:C140"/>
  <sheetViews>
    <sheetView workbookViewId="0" topLeftCell="A1">
      <selection activeCell="AC66" sqref="AC66"/>
    </sheetView>
  </sheetViews>
  <sheetFormatPr defaultColWidth="11.421875" defaultRowHeight="12.75"/>
  <cols>
    <col min="1" max="1" width="86.140625" style="9" customWidth="1"/>
    <col min="2" max="2" width="3.00390625" style="13" bestFit="1" customWidth="1"/>
    <col min="3" max="3" width="84.00390625" style="1384" customWidth="1"/>
    <col min="4" max="16384" width="11.421875" style="1384" customWidth="1"/>
  </cols>
  <sheetData>
    <row r="1" spans="1:3" s="9" customFormat="1" ht="15">
      <c r="A1" s="27" t="s">
        <v>244</v>
      </c>
      <c r="B1" s="11"/>
      <c r="C1" s="4"/>
    </row>
    <row r="2" spans="1:3" s="9" customFormat="1" ht="15">
      <c r="A2" s="27"/>
      <c r="B2" s="11"/>
      <c r="C2" s="4"/>
    </row>
    <row r="3" spans="1:3" s="9" customFormat="1" ht="15">
      <c r="A3" s="27"/>
      <c r="B3" s="11"/>
      <c r="C3" s="4"/>
    </row>
    <row r="4" spans="1:3" s="9" customFormat="1" ht="15">
      <c r="A4" s="30" t="s">
        <v>367</v>
      </c>
      <c r="B4" s="11"/>
      <c r="C4" s="4"/>
    </row>
    <row r="5" spans="1:3" s="9" customFormat="1" ht="12.75">
      <c r="A5" s="5"/>
      <c r="B5" s="11"/>
      <c r="C5" s="5"/>
    </row>
    <row r="6" spans="1:3" s="9" customFormat="1" ht="12.75">
      <c r="A6" s="5"/>
      <c r="B6" s="11"/>
      <c r="C6" s="5"/>
    </row>
    <row r="7" spans="1:3" s="9" customFormat="1" ht="85.5" customHeight="1">
      <c r="A7" s="22" t="s">
        <v>45</v>
      </c>
      <c r="B7" s="22"/>
      <c r="C7" s="10"/>
    </row>
    <row r="8" spans="1:3" s="9" customFormat="1" ht="12.75">
      <c r="A8" s="22"/>
      <c r="B8" s="11"/>
      <c r="C8" s="6"/>
    </row>
    <row r="9" s="1379" customFormat="1" ht="70.5" customHeight="1">
      <c r="A9" s="41" t="s">
        <v>52</v>
      </c>
    </row>
    <row r="10" spans="1:3" s="9" customFormat="1" ht="84">
      <c r="A10" s="41" t="s">
        <v>46</v>
      </c>
      <c r="B10" s="6"/>
      <c r="C10" s="6"/>
    </row>
    <row r="11" spans="1:3" s="9" customFormat="1" ht="12.75">
      <c r="A11" s="41"/>
      <c r="B11" s="6"/>
      <c r="C11" s="6"/>
    </row>
    <row r="12" spans="1:3" s="9" customFormat="1" ht="24">
      <c r="A12" s="38" t="s">
        <v>53</v>
      </c>
      <c r="B12" s="6"/>
      <c r="C12" s="6"/>
    </row>
    <row r="13" spans="1:3" s="9" customFormat="1" ht="60">
      <c r="A13" s="38" t="s">
        <v>679</v>
      </c>
      <c r="B13" s="11"/>
      <c r="C13" s="6"/>
    </row>
    <row r="14" spans="1:3" s="9" customFormat="1" ht="36">
      <c r="A14" s="38" t="s">
        <v>47</v>
      </c>
      <c r="B14" s="11"/>
      <c r="C14" s="6"/>
    </row>
    <row r="15" spans="1:3" s="9" customFormat="1" ht="24">
      <c r="A15" s="38" t="s">
        <v>49</v>
      </c>
      <c r="B15" s="11"/>
      <c r="C15" s="6"/>
    </row>
    <row r="16" spans="1:3" s="9" customFormat="1" ht="36">
      <c r="A16" s="38" t="s">
        <v>50</v>
      </c>
      <c r="B16" s="11"/>
      <c r="C16" s="6"/>
    </row>
    <row r="17" spans="1:3" s="9" customFormat="1" ht="13.5" customHeight="1">
      <c r="A17" s="38"/>
      <c r="B17" s="11"/>
      <c r="C17" s="6"/>
    </row>
    <row r="18" spans="1:3" s="9" customFormat="1" ht="24">
      <c r="A18" s="38" t="s">
        <v>316</v>
      </c>
      <c r="B18" s="11"/>
      <c r="C18" s="6"/>
    </row>
    <row r="19" spans="1:3" s="9" customFormat="1" ht="48">
      <c r="A19" s="38" t="s">
        <v>54</v>
      </c>
      <c r="B19" s="11"/>
      <c r="C19" s="6"/>
    </row>
    <row r="20" spans="1:3" s="9" customFormat="1" ht="36">
      <c r="A20" s="38" t="s">
        <v>51</v>
      </c>
      <c r="B20" s="6"/>
      <c r="C20" s="6"/>
    </row>
    <row r="21" spans="1:3" s="9" customFormat="1" ht="36">
      <c r="A21" s="38" t="s">
        <v>55</v>
      </c>
      <c r="B21" s="11"/>
      <c r="C21" s="6"/>
    </row>
    <row r="22" spans="1:3" s="9" customFormat="1" ht="12.75">
      <c r="A22" s="6"/>
      <c r="B22" s="11"/>
      <c r="C22" s="6"/>
    </row>
    <row r="23" spans="2:3" s="9" customFormat="1" ht="12.75">
      <c r="B23" s="11"/>
      <c r="C23" s="6"/>
    </row>
    <row r="24" spans="1:3" s="13" customFormat="1" ht="36">
      <c r="A24" s="38" t="s">
        <v>110</v>
      </c>
      <c r="B24" s="11"/>
      <c r="C24" s="6"/>
    </row>
    <row r="25" spans="1:3" s="13" customFormat="1" ht="12">
      <c r="A25" s="38"/>
      <c r="B25" s="11"/>
      <c r="C25" s="6"/>
    </row>
    <row r="26" spans="1:3" s="13" customFormat="1" ht="12">
      <c r="A26" s="38"/>
      <c r="B26" s="11"/>
      <c r="C26" s="6"/>
    </row>
    <row r="27" spans="1:3" s="13" customFormat="1" ht="12">
      <c r="A27" s="27" t="s">
        <v>245</v>
      </c>
      <c r="B27" s="11"/>
      <c r="C27" s="6"/>
    </row>
    <row r="28" spans="1:3" s="13" customFormat="1" ht="12">
      <c r="A28" s="27"/>
      <c r="B28" s="11"/>
      <c r="C28" s="6"/>
    </row>
    <row r="29" spans="1:3" s="13" customFormat="1" ht="12">
      <c r="A29" s="6"/>
      <c r="B29" s="11"/>
      <c r="C29" s="6"/>
    </row>
    <row r="30" spans="1:3" s="9" customFormat="1" ht="96">
      <c r="A30" s="38" t="s">
        <v>0</v>
      </c>
      <c r="B30" s="11"/>
      <c r="C30" s="6"/>
    </row>
    <row r="31" spans="1:3" s="9" customFormat="1" ht="36">
      <c r="A31" s="38" t="s">
        <v>56</v>
      </c>
      <c r="B31" s="11"/>
      <c r="C31" s="6"/>
    </row>
    <row r="32" spans="1:3" s="9" customFormat="1" ht="60">
      <c r="A32" s="38" t="s">
        <v>57</v>
      </c>
      <c r="B32" s="11"/>
      <c r="C32" s="6"/>
    </row>
    <row r="33" spans="1:3" s="9" customFormat="1" ht="24">
      <c r="A33" s="38" t="s">
        <v>58</v>
      </c>
      <c r="B33" s="11"/>
      <c r="C33" s="6"/>
    </row>
    <row r="34" spans="1:3" s="9" customFormat="1" ht="12.75">
      <c r="A34" s="38"/>
      <c r="B34" s="6"/>
      <c r="C34" s="6"/>
    </row>
    <row r="35" spans="1:3" s="9" customFormat="1" ht="36">
      <c r="A35" s="38" t="s">
        <v>317</v>
      </c>
      <c r="B35" s="11"/>
      <c r="C35" s="6"/>
    </row>
    <row r="36" spans="1:3" s="9" customFormat="1" ht="12.75">
      <c r="A36" s="38" t="s">
        <v>318</v>
      </c>
      <c r="B36" s="11"/>
      <c r="C36" s="6"/>
    </row>
    <row r="37" spans="1:3" s="9" customFormat="1" ht="15">
      <c r="A37" s="1380"/>
      <c r="B37" s="6"/>
      <c r="C37" s="6"/>
    </row>
    <row r="38" spans="1:3" s="9" customFormat="1" ht="15">
      <c r="A38" s="1380"/>
      <c r="B38" s="6"/>
      <c r="C38" s="6"/>
    </row>
    <row r="39" spans="1:3" s="9" customFormat="1" ht="16.5">
      <c r="A39" s="1380" t="s">
        <v>59</v>
      </c>
      <c r="B39" s="11"/>
      <c r="C39" s="6"/>
    </row>
    <row r="40" spans="1:3" s="9" customFormat="1" ht="12.75">
      <c r="A40" s="1381"/>
      <c r="B40" s="11"/>
      <c r="C40" s="6"/>
    </row>
    <row r="41" spans="1:3" s="9" customFormat="1" ht="88.5">
      <c r="A41" s="39" t="s">
        <v>60</v>
      </c>
      <c r="B41" s="6"/>
      <c r="C41" s="6"/>
    </row>
    <row r="42" spans="1:3" s="9" customFormat="1" ht="75">
      <c r="A42" s="39" t="s">
        <v>61</v>
      </c>
      <c r="B42" s="6"/>
      <c r="C42" s="6"/>
    </row>
    <row r="43" spans="1:3" s="9" customFormat="1" ht="61.5">
      <c r="A43" s="39" t="s">
        <v>526</v>
      </c>
      <c r="B43" s="11"/>
      <c r="C43" s="6"/>
    </row>
    <row r="44" spans="1:3" s="9" customFormat="1" ht="12.75">
      <c r="A44" s="1382"/>
      <c r="B44" s="11"/>
      <c r="C44" s="6"/>
    </row>
    <row r="45" spans="1:3" s="9" customFormat="1" ht="117">
      <c r="A45" s="39" t="s">
        <v>29</v>
      </c>
      <c r="B45" s="6"/>
      <c r="C45" s="6"/>
    </row>
    <row r="46" spans="1:3" s="9" customFormat="1" ht="12.75">
      <c r="A46" s="39"/>
      <c r="B46" s="6"/>
      <c r="C46" s="6"/>
    </row>
    <row r="47" spans="1:3" s="9" customFormat="1" ht="25.5">
      <c r="A47" s="39" t="s">
        <v>246</v>
      </c>
      <c r="B47" s="11"/>
      <c r="C47" s="6"/>
    </row>
    <row r="48" spans="1:3" s="9" customFormat="1" ht="12.75">
      <c r="A48" s="6"/>
      <c r="B48" s="11"/>
      <c r="C48" s="6"/>
    </row>
    <row r="49" spans="1:3" s="9" customFormat="1" ht="12.75">
      <c r="A49" s="6"/>
      <c r="B49" s="11"/>
      <c r="C49" s="6"/>
    </row>
    <row r="50" spans="1:3" s="9" customFormat="1" ht="12.75">
      <c r="A50" s="6"/>
      <c r="B50" s="11"/>
      <c r="C50" s="6"/>
    </row>
    <row r="51" spans="1:3" s="9" customFormat="1" ht="12.75">
      <c r="A51" s="6"/>
      <c r="B51" s="11"/>
      <c r="C51" s="6"/>
    </row>
    <row r="52" spans="1:3" s="9" customFormat="1" ht="12.75">
      <c r="A52" s="6"/>
      <c r="B52" s="11"/>
      <c r="C52" s="6"/>
    </row>
    <row r="53" spans="1:3" s="9" customFormat="1" ht="12.75">
      <c r="A53" s="6"/>
      <c r="B53" s="11"/>
      <c r="C53" s="6"/>
    </row>
    <row r="54" spans="1:3" s="9" customFormat="1" ht="15">
      <c r="A54" s="23"/>
      <c r="B54" s="11"/>
      <c r="C54" s="6"/>
    </row>
    <row r="55" spans="1:3" s="9" customFormat="1" ht="12.75">
      <c r="A55" s="6"/>
      <c r="B55" s="11"/>
      <c r="C55" s="6"/>
    </row>
    <row r="56" spans="1:3" s="9" customFormat="1" ht="12.75">
      <c r="A56" s="6"/>
      <c r="B56" s="11"/>
      <c r="C56" s="6"/>
    </row>
    <row r="57" spans="1:3" s="9" customFormat="1" ht="12.75">
      <c r="A57" s="6"/>
      <c r="B57" s="11"/>
      <c r="C57" s="6"/>
    </row>
    <row r="58" spans="1:3" s="9" customFormat="1" ht="12.75">
      <c r="A58" s="6"/>
      <c r="B58" s="11"/>
      <c r="C58" s="6"/>
    </row>
    <row r="59" spans="1:3" s="9" customFormat="1" ht="12.75">
      <c r="A59" s="6"/>
      <c r="B59" s="11"/>
      <c r="C59" s="6"/>
    </row>
    <row r="60" spans="1:3" s="9" customFormat="1" ht="12.75">
      <c r="A60" s="6"/>
      <c r="B60" s="11"/>
      <c r="C60" s="6"/>
    </row>
    <row r="61" spans="1:3" s="9" customFormat="1" ht="12.75">
      <c r="A61" s="6"/>
      <c r="B61" s="11"/>
      <c r="C61" s="6"/>
    </row>
    <row r="62" spans="1:3" s="9" customFormat="1" ht="12.75">
      <c r="A62" s="6"/>
      <c r="B62" s="11"/>
      <c r="C62" s="6"/>
    </row>
    <row r="63" spans="1:3" s="9" customFormat="1" ht="12.75">
      <c r="A63" s="7"/>
      <c r="B63" s="11"/>
      <c r="C63" s="6"/>
    </row>
    <row r="64" spans="1:3" s="9" customFormat="1" ht="12.75">
      <c r="A64" s="6"/>
      <c r="B64" s="6"/>
      <c r="C64" s="6"/>
    </row>
    <row r="65" spans="1:3" s="9" customFormat="1" ht="12.75">
      <c r="A65" s="6"/>
      <c r="B65" s="11"/>
      <c r="C65" s="6"/>
    </row>
    <row r="66" spans="1:3" s="9" customFormat="1" ht="12.75">
      <c r="A66" s="6"/>
      <c r="B66" s="6"/>
      <c r="C66" s="6"/>
    </row>
    <row r="67" spans="1:3" s="9" customFormat="1" ht="12.75">
      <c r="A67" s="6"/>
      <c r="B67" s="11"/>
      <c r="C67" s="6"/>
    </row>
    <row r="68" spans="1:3" s="9" customFormat="1" ht="12.75">
      <c r="A68" s="6"/>
      <c r="B68" s="6"/>
      <c r="C68" s="6"/>
    </row>
    <row r="69" spans="1:3" s="9" customFormat="1" ht="12.75">
      <c r="A69" s="6"/>
      <c r="B69" s="11"/>
      <c r="C69" s="6"/>
    </row>
    <row r="70" spans="1:3" s="9" customFormat="1" ht="12.75">
      <c r="A70" s="6"/>
      <c r="B70" s="6"/>
      <c r="C70" s="6"/>
    </row>
    <row r="71" spans="1:3" s="9" customFormat="1" ht="12.75">
      <c r="A71" s="6"/>
      <c r="B71" s="11"/>
      <c r="C71" s="6"/>
    </row>
    <row r="72" spans="1:3" s="9" customFormat="1" ht="15">
      <c r="A72" s="23"/>
      <c r="B72" s="11"/>
      <c r="C72" s="6"/>
    </row>
    <row r="73" spans="1:3" s="9" customFormat="1" ht="12.75">
      <c r="A73" s="6"/>
      <c r="B73" s="6"/>
      <c r="C73" s="6"/>
    </row>
    <row r="74" spans="1:3" s="9" customFormat="1" ht="12.75">
      <c r="A74" s="6"/>
      <c r="B74" s="11"/>
      <c r="C74" s="6"/>
    </row>
    <row r="75" spans="1:3" s="9" customFormat="1" ht="12.75">
      <c r="A75" s="6"/>
      <c r="B75" s="11"/>
      <c r="C75" s="6"/>
    </row>
    <row r="76" spans="1:3" s="9" customFormat="1" ht="12.75">
      <c r="A76" s="6"/>
      <c r="B76" s="11"/>
      <c r="C76" s="6"/>
    </row>
    <row r="77" spans="1:3" s="9" customFormat="1" ht="12.75">
      <c r="A77" s="6"/>
      <c r="B77" s="11"/>
      <c r="C77" s="6"/>
    </row>
    <row r="78" spans="1:3" s="9" customFormat="1" ht="12.75">
      <c r="A78" s="6"/>
      <c r="B78" s="11"/>
      <c r="C78" s="6"/>
    </row>
    <row r="79" spans="1:3" ht="12.75">
      <c r="A79" s="8"/>
      <c r="B79" s="11"/>
      <c r="C79" s="1383"/>
    </row>
    <row r="80" spans="1:3" s="9" customFormat="1" ht="12.75">
      <c r="A80" s="14"/>
      <c r="B80" s="11"/>
      <c r="C80" s="7"/>
    </row>
    <row r="81" spans="1:3" s="9" customFormat="1" ht="12.75">
      <c r="A81" s="14"/>
      <c r="B81" s="11"/>
      <c r="C81" s="7"/>
    </row>
    <row r="82" spans="1:3" s="9" customFormat="1" ht="12.75">
      <c r="A82" s="6"/>
      <c r="B82" s="11"/>
      <c r="C82" s="6"/>
    </row>
    <row r="83" spans="1:3" s="9" customFormat="1" ht="12.75">
      <c r="A83" s="6"/>
      <c r="B83" s="11"/>
      <c r="C83" s="6"/>
    </row>
    <row r="84" spans="1:3" s="9" customFormat="1" ht="12.75">
      <c r="A84" s="6"/>
      <c r="B84" s="6"/>
      <c r="C84" s="6"/>
    </row>
    <row r="85" spans="1:3" s="9" customFormat="1" ht="12.75">
      <c r="A85" s="6"/>
      <c r="B85" s="11"/>
      <c r="C85" s="6"/>
    </row>
    <row r="86" spans="1:3" s="9" customFormat="1" ht="12.75">
      <c r="A86" s="6"/>
      <c r="B86" s="11"/>
      <c r="C86" s="6"/>
    </row>
    <row r="87" spans="1:3" s="15" customFormat="1" ht="15">
      <c r="A87" s="4"/>
      <c r="B87" s="12"/>
      <c r="C87" s="12"/>
    </row>
    <row r="88" spans="1:3" s="9" customFormat="1" ht="12.75">
      <c r="A88" s="6"/>
      <c r="B88" s="11"/>
      <c r="C88" s="6"/>
    </row>
    <row r="89" spans="1:3" s="9" customFormat="1" ht="12.75">
      <c r="A89" s="6"/>
      <c r="B89" s="6"/>
      <c r="C89" s="6"/>
    </row>
    <row r="90" spans="1:3" s="9" customFormat="1" ht="12.75">
      <c r="A90" s="6"/>
      <c r="B90" s="11"/>
      <c r="C90" s="6"/>
    </row>
    <row r="91" spans="1:3" s="9" customFormat="1" ht="12.75">
      <c r="A91" s="6"/>
      <c r="B91" s="6"/>
      <c r="C91" s="6"/>
    </row>
    <row r="92" spans="1:3" s="9" customFormat="1" ht="12.75">
      <c r="A92" s="6"/>
      <c r="B92" s="11"/>
      <c r="C92" s="6"/>
    </row>
    <row r="93" spans="1:3" s="9" customFormat="1" ht="12.75">
      <c r="A93" s="6"/>
      <c r="B93" s="6"/>
      <c r="C93" s="6"/>
    </row>
    <row r="94" spans="1:3" s="9" customFormat="1" ht="12.75">
      <c r="A94" s="6"/>
      <c r="B94" s="11"/>
      <c r="C94" s="6"/>
    </row>
    <row r="95" spans="1:3" s="9" customFormat="1" ht="12.75">
      <c r="A95" s="6"/>
      <c r="B95" s="11"/>
      <c r="C95" s="6"/>
    </row>
    <row r="96" spans="1:3" s="9" customFormat="1" ht="12.75">
      <c r="A96" s="6"/>
      <c r="B96" s="6"/>
      <c r="C96" s="6"/>
    </row>
    <row r="97" spans="1:3" s="9" customFormat="1" ht="12.75">
      <c r="A97" s="6"/>
      <c r="B97" s="11"/>
      <c r="C97" s="6"/>
    </row>
    <row r="98" spans="1:3" s="15" customFormat="1" ht="15">
      <c r="A98" s="4"/>
      <c r="B98" s="16"/>
      <c r="C98" s="12"/>
    </row>
    <row r="99" spans="1:3" s="9" customFormat="1" ht="12.75">
      <c r="A99" s="6"/>
      <c r="B99" s="6"/>
      <c r="C99" s="6"/>
    </row>
    <row r="100" spans="1:3" s="9" customFormat="1" ht="12.75">
      <c r="A100" s="6"/>
      <c r="B100" s="11"/>
      <c r="C100" s="6"/>
    </row>
    <row r="101" spans="1:3" s="9" customFormat="1" ht="12.75">
      <c r="A101" s="6"/>
      <c r="B101" s="11"/>
      <c r="C101" s="6"/>
    </row>
    <row r="102" spans="1:3" s="9" customFormat="1" ht="12.75">
      <c r="A102" s="6"/>
      <c r="B102" s="6"/>
      <c r="C102" s="6"/>
    </row>
    <row r="103" spans="1:3" s="9" customFormat="1" ht="12.75">
      <c r="A103" s="6"/>
      <c r="B103" s="11"/>
      <c r="C103" s="6"/>
    </row>
    <row r="104" spans="1:3" s="9" customFormat="1" ht="12.75">
      <c r="A104" s="6"/>
      <c r="B104" s="6"/>
      <c r="C104" s="6"/>
    </row>
    <row r="105" spans="1:3" s="9" customFormat="1" ht="12.75">
      <c r="A105" s="6"/>
      <c r="B105" s="11"/>
      <c r="C105" s="6"/>
    </row>
    <row r="106" spans="1:3" s="9" customFormat="1" ht="12.75">
      <c r="A106" s="6"/>
      <c r="B106" s="11"/>
      <c r="C106" s="6"/>
    </row>
    <row r="107" spans="1:3" s="15" customFormat="1" ht="15">
      <c r="A107" s="4"/>
      <c r="B107" s="12"/>
      <c r="C107" s="12"/>
    </row>
    <row r="108" spans="1:3" s="9" customFormat="1" ht="12.75">
      <c r="A108" s="6"/>
      <c r="B108" s="11"/>
      <c r="C108" s="6"/>
    </row>
    <row r="109" spans="1:3" s="9" customFormat="1" ht="12.75">
      <c r="A109" s="6"/>
      <c r="B109" s="11"/>
      <c r="C109" s="6"/>
    </row>
    <row r="110" spans="1:3" s="9" customFormat="1" ht="12.75">
      <c r="A110" s="7"/>
      <c r="B110" s="11"/>
      <c r="C110" s="7"/>
    </row>
    <row r="111" spans="1:3" s="18" customFormat="1" ht="12.75">
      <c r="A111" s="14"/>
      <c r="B111" s="17"/>
      <c r="C111" s="14"/>
    </row>
    <row r="112" spans="1:3" s="9" customFormat="1" ht="12.75">
      <c r="A112" s="7"/>
      <c r="B112" s="11"/>
      <c r="C112" s="7"/>
    </row>
    <row r="113" spans="1:3" s="9" customFormat="1" ht="12.75">
      <c r="A113" s="7"/>
      <c r="B113" s="11"/>
      <c r="C113" s="7"/>
    </row>
    <row r="114" spans="1:3" s="9" customFormat="1" ht="12.75">
      <c r="A114" s="7"/>
      <c r="B114" s="11"/>
      <c r="C114" s="7"/>
    </row>
    <row r="115" spans="1:3" s="9" customFormat="1" ht="12.75">
      <c r="A115" s="7"/>
      <c r="B115" s="11"/>
      <c r="C115" s="7"/>
    </row>
    <row r="116" spans="1:3" s="9" customFormat="1" ht="12.75">
      <c r="A116" s="7"/>
      <c r="B116" s="11"/>
      <c r="C116" s="7"/>
    </row>
    <row r="117" spans="1:3" s="9" customFormat="1" ht="12.75">
      <c r="A117" s="7"/>
      <c r="B117" s="11"/>
      <c r="C117" s="7"/>
    </row>
    <row r="118" spans="1:3" s="9" customFormat="1" ht="12.75">
      <c r="A118" s="7"/>
      <c r="B118" s="11"/>
      <c r="C118" s="7"/>
    </row>
    <row r="119" spans="1:3" s="9" customFormat="1" ht="12.75">
      <c r="A119" s="7"/>
      <c r="B119" s="11"/>
      <c r="C119" s="7"/>
    </row>
    <row r="120" spans="1:3" s="9" customFormat="1" ht="12.75">
      <c r="A120" s="7"/>
      <c r="B120" s="11"/>
      <c r="C120" s="7"/>
    </row>
    <row r="121" spans="1:3" s="9" customFormat="1" ht="12.75">
      <c r="A121" s="7"/>
      <c r="B121" s="11"/>
      <c r="C121" s="7"/>
    </row>
    <row r="122" spans="1:3" s="9" customFormat="1" ht="12.75">
      <c r="A122" s="7"/>
      <c r="B122" s="11"/>
      <c r="C122" s="7"/>
    </row>
    <row r="123" spans="1:3" s="9" customFormat="1" ht="12.75">
      <c r="A123" s="7"/>
      <c r="B123" s="11"/>
      <c r="C123" s="7"/>
    </row>
    <row r="124" spans="1:3" s="9" customFormat="1" ht="12.75">
      <c r="A124" s="7"/>
      <c r="B124" s="11"/>
      <c r="C124" s="7"/>
    </row>
    <row r="125" spans="1:3" s="9" customFormat="1" ht="12.75">
      <c r="A125" s="7"/>
      <c r="B125" s="11"/>
      <c r="C125" s="7"/>
    </row>
    <row r="126" spans="1:3" s="9" customFormat="1" ht="12.75">
      <c r="A126" s="7"/>
      <c r="B126" s="11"/>
      <c r="C126" s="7"/>
    </row>
    <row r="127" spans="1:3" s="9" customFormat="1" ht="12.75">
      <c r="A127" s="7"/>
      <c r="B127" s="11"/>
      <c r="C127" s="7"/>
    </row>
    <row r="128" spans="1:3" s="9" customFormat="1" ht="12.75">
      <c r="A128" s="7"/>
      <c r="B128" s="11"/>
      <c r="C128" s="7"/>
    </row>
    <row r="129" spans="1:3" s="9" customFormat="1" ht="12.75">
      <c r="A129" s="7"/>
      <c r="B129" s="11"/>
      <c r="C129" s="7"/>
    </row>
    <row r="130" spans="1:3" s="9" customFormat="1" ht="12.75">
      <c r="A130" s="7"/>
      <c r="B130" s="11"/>
      <c r="C130" s="7"/>
    </row>
    <row r="131" spans="1:3" s="9" customFormat="1" ht="12.75">
      <c r="A131" s="7"/>
      <c r="B131" s="11"/>
      <c r="C131" s="7"/>
    </row>
    <row r="132" spans="1:3" s="9" customFormat="1" ht="12.75">
      <c r="A132" s="7"/>
      <c r="B132" s="11"/>
      <c r="C132" s="7"/>
    </row>
    <row r="133" spans="1:3" s="9" customFormat="1" ht="12.75">
      <c r="A133" s="7"/>
      <c r="B133" s="11"/>
      <c r="C133" s="7"/>
    </row>
    <row r="134" spans="1:3" s="9" customFormat="1" ht="12.75">
      <c r="A134" s="7"/>
      <c r="B134" s="11"/>
      <c r="C134" s="7"/>
    </row>
    <row r="135" spans="1:3" s="9" customFormat="1" ht="12.75">
      <c r="A135" s="7"/>
      <c r="B135" s="11"/>
      <c r="C135" s="7"/>
    </row>
    <row r="136" spans="1:3" s="9" customFormat="1" ht="12.75">
      <c r="A136" s="7"/>
      <c r="B136" s="11"/>
      <c r="C136" s="7"/>
    </row>
    <row r="137" spans="1:3" s="9" customFormat="1" ht="12.75">
      <c r="A137" s="7"/>
      <c r="B137" s="11"/>
      <c r="C137" s="7"/>
    </row>
    <row r="138" spans="1:3" s="9" customFormat="1" ht="12.75">
      <c r="A138" s="7"/>
      <c r="B138" s="11"/>
      <c r="C138" s="7"/>
    </row>
    <row r="139" spans="1:3" s="9" customFormat="1" ht="12.75">
      <c r="A139" s="7"/>
      <c r="B139" s="11"/>
      <c r="C139" s="7"/>
    </row>
    <row r="140" spans="1:3" s="9" customFormat="1" ht="12.75">
      <c r="A140" s="7"/>
      <c r="B140" s="11"/>
      <c r="C140" s="7"/>
    </row>
  </sheetData>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B56"/>
  <sheetViews>
    <sheetView workbookViewId="0" topLeftCell="A1">
      <selection activeCell="AC66" sqref="AC66"/>
    </sheetView>
  </sheetViews>
  <sheetFormatPr defaultColWidth="11.421875" defaultRowHeight="12.75" customHeight="1"/>
  <cols>
    <col min="1" max="1" width="86.140625" style="40" customWidth="1"/>
    <col min="2" max="2" width="3.00390625" style="40" bestFit="1" customWidth="1"/>
    <col min="3" max="3" width="84.00390625" style="40" customWidth="1"/>
    <col min="4" max="16384" width="11.421875" style="40" customWidth="1"/>
  </cols>
  <sheetData>
    <row r="1" ht="12.75" customHeight="1">
      <c r="A1" s="27" t="s">
        <v>260</v>
      </c>
    </row>
    <row r="4" ht="12.75" customHeight="1">
      <c r="A4" s="42" t="s">
        <v>48</v>
      </c>
    </row>
    <row r="5" ht="12.75" customHeight="1">
      <c r="A5" s="42"/>
    </row>
    <row r="6" ht="12.75" customHeight="1">
      <c r="A6" s="40" t="s">
        <v>261</v>
      </c>
    </row>
    <row r="7" ht="12.75" customHeight="1">
      <c r="A7" s="40" t="s">
        <v>262</v>
      </c>
    </row>
    <row r="8" ht="12.75" customHeight="1">
      <c r="A8" s="40" t="s">
        <v>247</v>
      </c>
    </row>
    <row r="10" ht="12.75" customHeight="1">
      <c r="A10" s="41" t="s">
        <v>248</v>
      </c>
    </row>
    <row r="11" ht="12.75" customHeight="1">
      <c r="A11" s="43" t="s">
        <v>111</v>
      </c>
    </row>
    <row r="12" spans="1:2" ht="12.75" customHeight="1">
      <c r="A12" s="44" t="s">
        <v>113</v>
      </c>
      <c r="B12"/>
    </row>
    <row r="13" spans="1:2" ht="12.75" customHeight="1">
      <c r="A13" s="40" t="s">
        <v>112</v>
      </c>
      <c r="B13" s="41"/>
    </row>
    <row r="14" spans="1:2" ht="12.75" customHeight="1">
      <c r="A14" s="44" t="s">
        <v>263</v>
      </c>
      <c r="B14"/>
    </row>
    <row r="15" ht="12.75" customHeight="1">
      <c r="A15" s="40" t="s">
        <v>264</v>
      </c>
    </row>
    <row r="16" ht="12.75" customHeight="1">
      <c r="A16" s="44" t="s">
        <v>265</v>
      </c>
    </row>
    <row r="17" ht="12.75" customHeight="1">
      <c r="A17" s="41" t="s">
        <v>266</v>
      </c>
    </row>
    <row r="19" ht="12.75" customHeight="1">
      <c r="A19" s="41" t="s">
        <v>249</v>
      </c>
    </row>
    <row r="20" spans="1:2" ht="12.75" customHeight="1">
      <c r="A20" s="44" t="s">
        <v>267</v>
      </c>
      <c r="B20" s="41"/>
    </row>
    <row r="21" spans="1:2" ht="12.75" customHeight="1">
      <c r="A21" s="44" t="s">
        <v>268</v>
      </c>
      <c r="B21" s="41"/>
    </row>
    <row r="22" spans="1:2" ht="12.75" customHeight="1">
      <c r="A22" s="44" t="s">
        <v>269</v>
      </c>
      <c r="B22" s="41"/>
    </row>
    <row r="23" spans="1:2" ht="12.75" customHeight="1">
      <c r="A23" s="44" t="s">
        <v>270</v>
      </c>
      <c r="B23" s="41"/>
    </row>
    <row r="25" ht="12.75" customHeight="1">
      <c r="A25" s="40" t="s">
        <v>250</v>
      </c>
    </row>
    <row r="26" ht="12.75" customHeight="1">
      <c r="A26" s="44" t="s">
        <v>271</v>
      </c>
    </row>
    <row r="27" ht="12.75" customHeight="1">
      <c r="A27" s="41" t="s">
        <v>272</v>
      </c>
    </row>
    <row r="29" ht="12.75" customHeight="1">
      <c r="A29" s="41" t="s">
        <v>251</v>
      </c>
    </row>
    <row r="30" ht="12.75" customHeight="1">
      <c r="A30" s="43" t="s">
        <v>114</v>
      </c>
    </row>
    <row r="31" ht="12.75" customHeight="1">
      <c r="A31" s="43" t="s">
        <v>115</v>
      </c>
    </row>
    <row r="33" ht="12.75" customHeight="1">
      <c r="A33" s="41" t="s">
        <v>252</v>
      </c>
    </row>
    <row r="34" ht="12.75" customHeight="1">
      <c r="A34" s="43" t="s">
        <v>273</v>
      </c>
    </row>
    <row r="36" ht="12.75" customHeight="1">
      <c r="A36" s="41" t="s">
        <v>253</v>
      </c>
    </row>
    <row r="37" ht="12.75" customHeight="1">
      <c r="A37" s="44" t="s">
        <v>274</v>
      </c>
    </row>
    <row r="39" ht="12.75" customHeight="1">
      <c r="A39" s="41" t="s">
        <v>254</v>
      </c>
    </row>
    <row r="40" ht="12.75" customHeight="1">
      <c r="A40" s="43" t="s">
        <v>275</v>
      </c>
    </row>
    <row r="41" ht="12.75" customHeight="1">
      <c r="A41" s="44" t="s">
        <v>116</v>
      </c>
    </row>
    <row r="43" ht="12.75" customHeight="1">
      <c r="A43" s="41" t="s">
        <v>255</v>
      </c>
    </row>
    <row r="44" ht="12.75" customHeight="1">
      <c r="A44" s="43" t="s">
        <v>117</v>
      </c>
    </row>
    <row r="46" ht="12.75" customHeight="1">
      <c r="A46" s="41" t="s">
        <v>256</v>
      </c>
    </row>
    <row r="47" ht="12.75" customHeight="1">
      <c r="A47" s="44" t="s">
        <v>118</v>
      </c>
    </row>
    <row r="49" ht="12.75" customHeight="1">
      <c r="A49" s="41" t="s">
        <v>257</v>
      </c>
    </row>
    <row r="50" ht="12.75" customHeight="1">
      <c r="A50" s="43" t="s">
        <v>117</v>
      </c>
    </row>
    <row r="52" ht="12.75" customHeight="1">
      <c r="A52" s="41" t="s">
        <v>258</v>
      </c>
    </row>
    <row r="53" ht="12.75" customHeight="1">
      <c r="A53" s="43" t="s">
        <v>119</v>
      </c>
    </row>
    <row r="55" ht="12.75" customHeight="1">
      <c r="A55" s="41" t="s">
        <v>259</v>
      </c>
    </row>
    <row r="56" ht="12.75" customHeight="1">
      <c r="A56" s="43" t="s">
        <v>276</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35"/>
  <sheetViews>
    <sheetView workbookViewId="0" topLeftCell="A1">
      <selection activeCell="A79" activeCellId="1" sqref="E37 A79"/>
    </sheetView>
  </sheetViews>
  <sheetFormatPr defaultColWidth="11.421875" defaultRowHeight="12.75"/>
  <cols>
    <col min="6" max="6" width="18.8515625" style="0" bestFit="1" customWidth="1"/>
  </cols>
  <sheetData>
    <row r="1" s="1" customFormat="1" ht="12.75">
      <c r="A1" s="1" t="s">
        <v>233</v>
      </c>
    </row>
    <row r="3" spans="2:7" ht="12.75">
      <c r="B3" t="s">
        <v>319</v>
      </c>
      <c r="C3" t="s">
        <v>320</v>
      </c>
      <c r="D3" t="s">
        <v>321</v>
      </c>
      <c r="E3" t="s">
        <v>322</v>
      </c>
      <c r="F3" t="s">
        <v>323</v>
      </c>
      <c r="G3" t="s">
        <v>324</v>
      </c>
    </row>
    <row r="4" spans="1:7" ht="12.75">
      <c r="A4">
        <v>1990</v>
      </c>
      <c r="B4" s="2">
        <v>23.094</v>
      </c>
      <c r="C4" s="2">
        <v>210.471</v>
      </c>
      <c r="D4" s="2">
        <v>55.976</v>
      </c>
      <c r="E4" s="2">
        <v>21.792</v>
      </c>
      <c r="F4" s="2">
        <v>1.951</v>
      </c>
      <c r="G4" s="2">
        <v>41.242</v>
      </c>
    </row>
    <row r="5" spans="1:7" ht="12.75">
      <c r="A5">
        <v>1991</v>
      </c>
      <c r="B5" s="2">
        <v>28.572</v>
      </c>
      <c r="C5" s="2">
        <v>136.401</v>
      </c>
      <c r="D5" s="2">
        <v>72.375</v>
      </c>
      <c r="E5" s="2">
        <v>18.636</v>
      </c>
      <c r="F5" s="2">
        <v>1.519</v>
      </c>
      <c r="G5" s="2">
        <v>30.105</v>
      </c>
    </row>
    <row r="6" spans="1:7" ht="12.75">
      <c r="A6">
        <v>1992</v>
      </c>
      <c r="B6" s="2">
        <v>21.041</v>
      </c>
      <c r="C6" s="2">
        <v>89.813</v>
      </c>
      <c r="D6" s="2">
        <v>85.669</v>
      </c>
      <c r="E6" s="2">
        <v>29.106</v>
      </c>
      <c r="F6" s="2">
        <v>1.566</v>
      </c>
      <c r="G6" s="2">
        <v>28.912</v>
      </c>
    </row>
    <row r="7" spans="1:7" ht="12.75">
      <c r="A7">
        <v>1993</v>
      </c>
      <c r="B7" s="2">
        <v>12.056</v>
      </c>
      <c r="C7" s="2">
        <v>65.452</v>
      </c>
      <c r="D7" s="2">
        <v>92.888</v>
      </c>
      <c r="E7" s="2">
        <v>39.411</v>
      </c>
      <c r="F7" s="2">
        <v>1.382</v>
      </c>
      <c r="G7" s="2">
        <v>27.86</v>
      </c>
    </row>
    <row r="8" spans="1:7" ht="12.75">
      <c r="A8">
        <v>1994</v>
      </c>
      <c r="B8" s="2">
        <v>8.604</v>
      </c>
      <c r="C8" s="2">
        <v>36.8</v>
      </c>
      <c r="D8" s="2">
        <v>99.127</v>
      </c>
      <c r="E8" s="2">
        <v>45.164</v>
      </c>
      <c r="F8" s="2">
        <v>2.229</v>
      </c>
      <c r="G8" s="2">
        <v>29.26</v>
      </c>
    </row>
    <row r="9" spans="1:7" ht="12.75">
      <c r="A9">
        <v>1995</v>
      </c>
      <c r="B9" s="2">
        <v>3.808</v>
      </c>
      <c r="C9" s="2">
        <v>24.495</v>
      </c>
      <c r="D9" s="2">
        <v>104.788</v>
      </c>
      <c r="E9" s="2">
        <v>60.65</v>
      </c>
      <c r="F9" s="2">
        <v>2.422</v>
      </c>
      <c r="G9" s="2">
        <v>29.803</v>
      </c>
    </row>
    <row r="10" spans="1:7" ht="12.75">
      <c r="A10">
        <v>1996</v>
      </c>
      <c r="B10" s="2">
        <v>2.231</v>
      </c>
      <c r="C10" s="2">
        <v>17.1</v>
      </c>
      <c r="D10" s="2">
        <v>102.908</v>
      </c>
      <c r="E10" s="2">
        <v>81.11</v>
      </c>
      <c r="F10" s="2">
        <v>4.126</v>
      </c>
      <c r="G10" s="2">
        <v>27.462</v>
      </c>
    </row>
    <row r="11" spans="1:7" ht="12.75">
      <c r="A11">
        <v>1997</v>
      </c>
      <c r="B11" s="2">
        <v>2.763</v>
      </c>
      <c r="C11" s="2">
        <v>9.762</v>
      </c>
      <c r="D11" s="2">
        <v>99.878</v>
      </c>
      <c r="E11" s="2">
        <v>83.366</v>
      </c>
      <c r="F11" s="2">
        <v>5.217</v>
      </c>
      <c r="G11" s="2">
        <v>26.344</v>
      </c>
    </row>
    <row r="12" spans="1:7" ht="12.75">
      <c r="A12">
        <v>1998</v>
      </c>
      <c r="B12" s="2">
        <v>2.373</v>
      </c>
      <c r="C12" s="2">
        <v>6.345</v>
      </c>
      <c r="D12" s="2">
        <v>103.249</v>
      </c>
      <c r="E12" s="2">
        <v>83.816</v>
      </c>
      <c r="F12" s="2">
        <v>5.022</v>
      </c>
      <c r="G12" s="2">
        <v>26.409</v>
      </c>
    </row>
    <row r="13" spans="1:7" ht="12.75">
      <c r="A13">
        <v>1999</v>
      </c>
      <c r="B13">
        <v>2.412</v>
      </c>
      <c r="C13">
        <v>5.586</v>
      </c>
      <c r="D13">
        <v>102.877</v>
      </c>
      <c r="E13">
        <v>83.619</v>
      </c>
      <c r="F13">
        <f>0.717+4.69</f>
        <v>5.407</v>
      </c>
      <c r="G13">
        <v>27.971</v>
      </c>
    </row>
    <row r="14" spans="1:7" ht="12.75">
      <c r="A14">
        <v>2000</v>
      </c>
      <c r="B14">
        <v>1.165</v>
      </c>
      <c r="C14">
        <v>5.07</v>
      </c>
      <c r="D14">
        <v>98.681</v>
      </c>
      <c r="E14">
        <v>83.155</v>
      </c>
      <c r="F14">
        <v>8.344</v>
      </c>
      <c r="G14">
        <v>27.664</v>
      </c>
    </row>
    <row r="15" spans="1:7" ht="12.75">
      <c r="A15">
        <v>2001</v>
      </c>
      <c r="B15">
        <v>1.09</v>
      </c>
      <c r="C15">
        <v>4.034</v>
      </c>
      <c r="D15">
        <v>100.479</v>
      </c>
      <c r="E15">
        <v>86.377</v>
      </c>
      <c r="F15">
        <v>9.538</v>
      </c>
      <c r="G15">
        <v>28.306</v>
      </c>
    </row>
    <row r="16" spans="1:7" ht="12.75">
      <c r="A16">
        <v>2002</v>
      </c>
      <c r="B16">
        <v>1.015975613</v>
      </c>
      <c r="C16">
        <v>4.088014559</v>
      </c>
      <c r="D16">
        <v>96.80943857644</v>
      </c>
      <c r="E16">
        <v>86.647999212112</v>
      </c>
      <c r="F16">
        <v>17.2485569962961</v>
      </c>
      <c r="G16">
        <v>34.9735824</v>
      </c>
    </row>
    <row r="17" spans="1:7" ht="12.75">
      <c r="A17">
        <v>2003</v>
      </c>
      <c r="B17">
        <v>0.95431266675</v>
      </c>
      <c r="C17">
        <v>3.579020741</v>
      </c>
      <c r="D17">
        <v>93.048766701</v>
      </c>
      <c r="E17">
        <v>88.29206057212</v>
      </c>
      <c r="F17">
        <v>22.2703054905897</v>
      </c>
      <c r="G17">
        <v>34.6277481336</v>
      </c>
    </row>
    <row r="19" ht="12.75">
      <c r="A19" s="1" t="s">
        <v>333</v>
      </c>
    </row>
    <row r="21" spans="2:3" ht="12.75">
      <c r="B21" t="s">
        <v>327</v>
      </c>
      <c r="C21" t="s">
        <v>328</v>
      </c>
    </row>
    <row r="22" spans="1:3" ht="12.75">
      <c r="A22">
        <v>1990</v>
      </c>
      <c r="B22">
        <v>135.8</v>
      </c>
      <c r="C22">
        <v>117.9</v>
      </c>
    </row>
    <row r="23" spans="1:3" ht="12.75">
      <c r="A23">
        <v>1991</v>
      </c>
      <c r="B23">
        <v>111.8</v>
      </c>
      <c r="C23">
        <v>94.2</v>
      </c>
    </row>
    <row r="24" spans="1:3" ht="12.75">
      <c r="A24">
        <v>1992</v>
      </c>
      <c r="B24">
        <v>100.6</v>
      </c>
      <c r="C24">
        <v>85</v>
      </c>
    </row>
    <row r="25" spans="1:3" ht="12.75">
      <c r="A25">
        <v>1993</v>
      </c>
      <c r="B25">
        <v>94.4</v>
      </c>
      <c r="C25">
        <v>82.2</v>
      </c>
    </row>
    <row r="26" spans="1:3" ht="12.75">
      <c r="A26">
        <v>1994</v>
      </c>
      <c r="B26">
        <v>87.8</v>
      </c>
      <c r="C26">
        <v>76.9</v>
      </c>
    </row>
    <row r="27" spans="1:3" ht="12.75">
      <c r="A27">
        <v>1995</v>
      </c>
      <c r="B27">
        <v>90.3</v>
      </c>
      <c r="C27">
        <v>81</v>
      </c>
    </row>
    <row r="28" spans="1:3" ht="12.75">
      <c r="A28">
        <v>1996</v>
      </c>
      <c r="B28">
        <v>94.3</v>
      </c>
      <c r="C28">
        <v>84.1</v>
      </c>
    </row>
    <row r="29" spans="1:3" ht="12.75">
      <c r="A29">
        <v>1997</v>
      </c>
      <c r="B29">
        <v>91.7</v>
      </c>
      <c r="C29">
        <v>82.2</v>
      </c>
    </row>
    <row r="30" spans="1:3" ht="12.75">
      <c r="A30">
        <v>1998</v>
      </c>
      <c r="B30">
        <v>92</v>
      </c>
      <c r="C30">
        <v>82.8</v>
      </c>
    </row>
    <row r="31" spans="1:3" ht="12.75">
      <c r="A31">
        <v>1999</v>
      </c>
      <c r="B31">
        <f>227872/2455.608</f>
        <v>92.7965701366016</v>
      </c>
      <c r="C31">
        <f>205967/2455.608</f>
        <v>83.87617241839902</v>
      </c>
    </row>
    <row r="32" spans="1:6" ht="12.75">
      <c r="A32">
        <v>2000</v>
      </c>
      <c r="B32">
        <v>91.78953922534475</v>
      </c>
      <c r="C32">
        <v>83.8525078700565</v>
      </c>
      <c r="E32">
        <f>224078/2441.215</f>
        <v>91.78953922534475</v>
      </c>
      <c r="F32">
        <f>204702/2441.215</f>
        <v>83.8525078700565</v>
      </c>
    </row>
    <row r="33" spans="1:6" ht="12.75">
      <c r="A33">
        <v>2001</v>
      </c>
      <c r="B33">
        <v>95.30780418074742</v>
      </c>
      <c r="C33">
        <v>88.45407228288117</v>
      </c>
      <c r="E33">
        <f>229824/2411.387</f>
        <v>95.30780418074742</v>
      </c>
      <c r="F33">
        <f>213297/2411.387</f>
        <v>88.45407228288117</v>
      </c>
    </row>
    <row r="34" spans="1:6" ht="12.75">
      <c r="A34">
        <v>2002</v>
      </c>
      <c r="B34">
        <v>100.66052407150383</v>
      </c>
      <c r="C34">
        <v>91.57330144980854</v>
      </c>
      <c r="E34">
        <f>240784/2392.04</f>
        <v>100.66052407150383</v>
      </c>
      <c r="F34">
        <f>219047/2392.04</f>
        <v>91.57330144980854</v>
      </c>
    </row>
    <row r="35" spans="1:6" ht="12.75">
      <c r="A35">
        <v>2003</v>
      </c>
      <c r="B35">
        <v>102.29926393620818</v>
      </c>
      <c r="C35">
        <v>91.24370261192664</v>
      </c>
      <c r="E35">
        <f>242772.21430506/2373.157</f>
        <v>102.29926393620818</v>
      </c>
      <c r="F35">
        <f>216535.631559412/2373.157</f>
        <v>91.24370261192664</v>
      </c>
    </row>
  </sheetData>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43:B43"/>
  <sheetViews>
    <sheetView workbookViewId="0" topLeftCell="A1">
      <selection activeCell="AC66" sqref="AC66"/>
    </sheetView>
  </sheetViews>
  <sheetFormatPr defaultColWidth="11.421875" defaultRowHeight="12.75"/>
  <sheetData>
    <row r="43" ht="12.75">
      <c r="B43">
        <v>174.322</v>
      </c>
    </row>
  </sheetData>
  <printOptions/>
  <pageMargins left="0.984251968503937" right="0.7874015748031497" top="0.984251968503937" bottom="0.984251968503937" header="0.5118110236220472" footer="0.5118110236220472"/>
  <pageSetup horizontalDpi="600" verticalDpi="600" orientation="portrait" paperSize="9" r:id="rId2"/>
  <headerFooter alignWithMargins="0">
    <oddHeader>&amp;C&amp;9- 11 -</oddHeader>
  </headerFooter>
  <drawing r:id="rId1"/>
</worksheet>
</file>

<file path=xl/worksheets/sheet8.xml><?xml version="1.0" encoding="utf-8"?>
<worksheet xmlns="http://schemas.openxmlformats.org/spreadsheetml/2006/main" xmlns:r="http://schemas.openxmlformats.org/officeDocument/2006/relationships">
  <dimension ref="A1:I35"/>
  <sheetViews>
    <sheetView workbookViewId="0" topLeftCell="A1">
      <selection activeCell="E37" sqref="E37"/>
    </sheetView>
  </sheetViews>
  <sheetFormatPr defaultColWidth="11.421875" defaultRowHeight="12.75"/>
  <cols>
    <col min="2" max="2" width="8.140625" style="0" customWidth="1"/>
    <col min="3" max="3" width="6.8515625" style="0" customWidth="1"/>
    <col min="4" max="4" width="6.57421875" style="0" customWidth="1"/>
    <col min="5" max="5" width="5.140625" style="0" customWidth="1"/>
    <col min="6" max="6" width="4.421875" style="0" customWidth="1"/>
    <col min="7" max="7" width="5.7109375" style="0" customWidth="1"/>
    <col min="8" max="8" width="5.57421875" style="0" customWidth="1"/>
  </cols>
  <sheetData>
    <row r="1" ht="12.75">
      <c r="A1" s="1" t="s">
        <v>334</v>
      </c>
    </row>
    <row r="3" spans="2:8" ht="12.75">
      <c r="B3" t="s">
        <v>319</v>
      </c>
      <c r="C3" t="s">
        <v>320</v>
      </c>
      <c r="D3" t="s">
        <v>321</v>
      </c>
      <c r="E3" t="s">
        <v>322</v>
      </c>
      <c r="F3" t="s">
        <v>330</v>
      </c>
      <c r="G3" t="s">
        <v>324</v>
      </c>
      <c r="H3" t="s">
        <v>325</v>
      </c>
    </row>
    <row r="4" spans="1:8" ht="12.75">
      <c r="A4">
        <v>1990</v>
      </c>
      <c r="B4" s="2">
        <v>12.7</v>
      </c>
      <c r="C4" s="2">
        <v>149.085</v>
      </c>
      <c r="D4" s="2">
        <v>53.841</v>
      </c>
      <c r="E4" s="2">
        <v>22.156</v>
      </c>
      <c r="F4" s="2">
        <v>0.668</v>
      </c>
      <c r="G4" s="2">
        <v>42.38</v>
      </c>
      <c r="H4" s="2">
        <v>27.242</v>
      </c>
    </row>
    <row r="5" spans="1:8" ht="12.75">
      <c r="A5">
        <v>1991</v>
      </c>
      <c r="B5" s="2">
        <v>19.79</v>
      </c>
      <c r="C5" s="2">
        <v>81.707</v>
      </c>
      <c r="D5" s="2">
        <v>63.783</v>
      </c>
      <c r="E5" s="2">
        <v>17.515</v>
      </c>
      <c r="F5" s="2">
        <v>0.614</v>
      </c>
      <c r="G5" s="2">
        <v>33.084</v>
      </c>
      <c r="H5" s="2">
        <v>25.801</v>
      </c>
    </row>
    <row r="6" spans="1:8" ht="12.75">
      <c r="A6">
        <v>1992</v>
      </c>
      <c r="B6" s="2">
        <v>11.415</v>
      </c>
      <c r="C6" s="2">
        <v>53.555</v>
      </c>
      <c r="D6" s="2">
        <v>73.149</v>
      </c>
      <c r="E6" s="2">
        <v>25.06</v>
      </c>
      <c r="F6" s="2">
        <v>0.615</v>
      </c>
      <c r="G6" s="2">
        <v>29.498</v>
      </c>
      <c r="H6" s="2">
        <v>23.14</v>
      </c>
    </row>
    <row r="7" spans="1:8" ht="12.75">
      <c r="A7">
        <v>1993</v>
      </c>
      <c r="B7" s="2">
        <v>6.178</v>
      </c>
      <c r="C7" s="2">
        <v>37.411</v>
      </c>
      <c r="D7" s="2">
        <v>83.664</v>
      </c>
      <c r="E7" s="2">
        <v>32.91</v>
      </c>
      <c r="F7" s="2">
        <v>0.475</v>
      </c>
      <c r="G7" s="2">
        <v>29.109</v>
      </c>
      <c r="H7" s="2">
        <v>18.454</v>
      </c>
    </row>
    <row r="8" spans="1:8" ht="12.75">
      <c r="A8">
        <v>1994</v>
      </c>
      <c r="B8" s="2">
        <v>4.359</v>
      </c>
      <c r="C8" s="2">
        <v>19.449</v>
      </c>
      <c r="D8" s="2">
        <v>87.2</v>
      </c>
      <c r="E8" s="2">
        <v>34.63</v>
      </c>
      <c r="F8" s="2">
        <v>0.297</v>
      </c>
      <c r="G8" s="2">
        <v>29.413</v>
      </c>
      <c r="H8" s="2">
        <v>18.174</v>
      </c>
    </row>
    <row r="9" spans="1:8" ht="12.75">
      <c r="A9">
        <v>1995</v>
      </c>
      <c r="B9" s="2">
        <v>3.339</v>
      </c>
      <c r="C9" s="2">
        <v>15.352</v>
      </c>
      <c r="D9" s="2">
        <v>92.289</v>
      </c>
      <c r="E9" s="2">
        <v>42.501</v>
      </c>
      <c r="F9" s="2">
        <v>0.5</v>
      </c>
      <c r="G9" s="2">
        <v>31.706</v>
      </c>
      <c r="H9" s="2">
        <v>17.184</v>
      </c>
    </row>
    <row r="10" spans="1:8" ht="12.75">
      <c r="A10">
        <v>1996</v>
      </c>
      <c r="B10" s="2">
        <v>1.967</v>
      </c>
      <c r="C10" s="2">
        <v>11.908</v>
      </c>
      <c r="D10" s="2">
        <v>94.071</v>
      </c>
      <c r="E10" s="2">
        <v>49.774</v>
      </c>
      <c r="F10" s="2">
        <v>0.32</v>
      </c>
      <c r="G10" s="2">
        <v>33.051</v>
      </c>
      <c r="H10" s="2">
        <v>18.521</v>
      </c>
    </row>
    <row r="11" spans="1:8" ht="12.75">
      <c r="A11">
        <v>1997</v>
      </c>
      <c r="B11" s="2">
        <v>2.322</v>
      </c>
      <c r="C11" s="2">
        <v>8.473</v>
      </c>
      <c r="D11" s="2">
        <v>92.149</v>
      </c>
      <c r="E11" s="2">
        <v>51.708</v>
      </c>
      <c r="F11" s="2">
        <v>1.146</v>
      </c>
      <c r="G11" s="2">
        <v>33.194</v>
      </c>
      <c r="H11" s="2">
        <v>14.628</v>
      </c>
    </row>
    <row r="12" spans="1:8" ht="12.75">
      <c r="A12">
        <v>1998</v>
      </c>
      <c r="B12" s="2">
        <v>1.965</v>
      </c>
      <c r="C12" s="2">
        <v>5.92</v>
      </c>
      <c r="D12" s="2">
        <v>95.68</v>
      </c>
      <c r="E12" s="2">
        <v>51.917</v>
      </c>
      <c r="F12" s="2">
        <v>1.419</v>
      </c>
      <c r="G12" s="2">
        <v>34.139</v>
      </c>
      <c r="H12" s="2">
        <v>13.552</v>
      </c>
    </row>
    <row r="13" spans="1:8" ht="12.75">
      <c r="A13">
        <v>1999</v>
      </c>
      <c r="B13" s="2">
        <v>2.176</v>
      </c>
      <c r="C13" s="2">
        <v>5.318</v>
      </c>
      <c r="D13" s="2">
        <v>94.508</v>
      </c>
      <c r="E13" s="2">
        <v>54.104</v>
      </c>
      <c r="F13" s="2">
        <v>1.666</v>
      </c>
      <c r="G13" s="2">
        <v>34.961</v>
      </c>
      <c r="H13" s="2">
        <v>13.233</v>
      </c>
    </row>
    <row r="14" spans="1:8" ht="12.75">
      <c r="A14">
        <v>2000</v>
      </c>
      <c r="B14" s="2">
        <v>1.165</v>
      </c>
      <c r="C14" s="2">
        <v>4.817</v>
      </c>
      <c r="D14" s="2">
        <v>92.493</v>
      </c>
      <c r="E14" s="2">
        <v>55.074</v>
      </c>
      <c r="F14" s="2">
        <v>1.92</v>
      </c>
      <c r="G14" s="2">
        <v>36.968</v>
      </c>
      <c r="H14" s="2">
        <v>12.256</v>
      </c>
    </row>
    <row r="15" spans="1:8" ht="12.75">
      <c r="A15">
        <v>2001</v>
      </c>
      <c r="B15" s="2">
        <v>1.09</v>
      </c>
      <c r="C15" s="2">
        <v>3.972</v>
      </c>
      <c r="D15" s="2">
        <v>95.18</v>
      </c>
      <c r="E15" s="2">
        <v>58.577</v>
      </c>
      <c r="F15" s="2">
        <v>2.465</v>
      </c>
      <c r="G15" s="2">
        <v>38.959</v>
      </c>
      <c r="H15" s="2">
        <v>13.054</v>
      </c>
    </row>
    <row r="16" spans="1:9" ht="12.75">
      <c r="A16">
        <v>2002</v>
      </c>
      <c r="B16" s="2">
        <v>1.015975613</v>
      </c>
      <c r="C16" s="2">
        <v>3.984009138</v>
      </c>
      <c r="D16" s="2">
        <v>91.48888886896</v>
      </c>
      <c r="E16" s="2">
        <v>55.582224048</v>
      </c>
      <c r="F16" s="2">
        <v>8.305856</v>
      </c>
      <c r="G16" s="2">
        <v>46.2024864</v>
      </c>
      <c r="H16" s="2">
        <v>12.4677756</v>
      </c>
      <c r="I16" s="3"/>
    </row>
    <row r="17" spans="1:9" ht="12.75">
      <c r="A17">
        <v>2003</v>
      </c>
      <c r="B17" s="2">
        <v>0.95431266675</v>
      </c>
      <c r="C17" s="2">
        <v>3.470557756</v>
      </c>
      <c r="D17" s="2">
        <v>88.045952741</v>
      </c>
      <c r="E17" s="2">
        <v>54.82054978572</v>
      </c>
      <c r="F17" s="2">
        <v>11.2453965099423</v>
      </c>
      <c r="G17" s="2">
        <v>45.1980504</v>
      </c>
      <c r="H17" s="2">
        <v>12.8008117</v>
      </c>
      <c r="I17" s="3"/>
    </row>
    <row r="19" ht="12.75">
      <c r="A19" s="1" t="s">
        <v>335</v>
      </c>
    </row>
    <row r="21" spans="2:4" ht="12.75">
      <c r="B21" t="s">
        <v>332</v>
      </c>
      <c r="C21" t="s">
        <v>326</v>
      </c>
      <c r="D21" t="s">
        <v>329</v>
      </c>
    </row>
    <row r="22" spans="1:4" ht="12.75">
      <c r="A22">
        <v>1990</v>
      </c>
      <c r="B22">
        <v>147.583</v>
      </c>
      <c r="C22">
        <v>44.083</v>
      </c>
      <c r="D22">
        <v>116.264</v>
      </c>
    </row>
    <row r="23" spans="1:4" ht="12.75">
      <c r="A23">
        <v>1991</v>
      </c>
      <c r="B23">
        <v>117.881</v>
      </c>
      <c r="C23">
        <v>45.23</v>
      </c>
      <c r="D23">
        <v>79.183</v>
      </c>
    </row>
    <row r="24" spans="1:4" ht="12.75">
      <c r="A24">
        <v>1992</v>
      </c>
      <c r="B24">
        <v>109.304</v>
      </c>
      <c r="C24">
        <v>48.032</v>
      </c>
      <c r="D24">
        <v>59.096</v>
      </c>
    </row>
    <row r="25" spans="1:4" ht="12.75">
      <c r="A25">
        <v>1993</v>
      </c>
      <c r="B25">
        <v>107.118</v>
      </c>
      <c r="C25">
        <v>53.116</v>
      </c>
      <c r="D25">
        <v>47.967</v>
      </c>
    </row>
    <row r="26" spans="1:4" ht="12.75">
      <c r="A26">
        <v>1994</v>
      </c>
      <c r="B26">
        <v>105.242</v>
      </c>
      <c r="C26">
        <v>54.061</v>
      </c>
      <c r="D26">
        <v>34.219</v>
      </c>
    </row>
    <row r="27" spans="1:4" ht="12.75">
      <c r="A27">
        <v>1995</v>
      </c>
      <c r="B27">
        <v>105.935</v>
      </c>
      <c r="C27">
        <v>59.07</v>
      </c>
      <c r="D27">
        <v>37.867</v>
      </c>
    </row>
    <row r="28" spans="1:4" ht="12.75">
      <c r="A28">
        <v>1996</v>
      </c>
      <c r="B28">
        <v>112.111</v>
      </c>
      <c r="C28">
        <v>58.656</v>
      </c>
      <c r="D28">
        <v>38.846</v>
      </c>
    </row>
    <row r="29" spans="1:4" ht="12.75">
      <c r="A29">
        <v>1997</v>
      </c>
      <c r="B29">
        <v>107.554</v>
      </c>
      <c r="C29">
        <v>58.747</v>
      </c>
      <c r="D29">
        <v>37.319</v>
      </c>
    </row>
    <row r="30" spans="1:4" ht="12.75">
      <c r="A30">
        <v>1998</v>
      </c>
      <c r="B30">
        <v>108.005</v>
      </c>
      <c r="C30">
        <v>59.876</v>
      </c>
      <c r="D30">
        <v>36.713</v>
      </c>
    </row>
    <row r="31" spans="1:4" ht="12.75">
      <c r="A31">
        <v>1999</v>
      </c>
      <c r="B31">
        <v>106.382</v>
      </c>
      <c r="C31">
        <v>62.045</v>
      </c>
      <c r="D31">
        <v>37.545</v>
      </c>
    </row>
    <row r="32" spans="1:4" ht="12.75">
      <c r="A32">
        <v>2000</v>
      </c>
      <c r="B32">
        <v>104.315</v>
      </c>
      <c r="C32">
        <v>61.748</v>
      </c>
      <c r="D32">
        <v>38.623</v>
      </c>
    </row>
    <row r="33" spans="1:4" ht="12.75">
      <c r="A33">
        <v>2001</v>
      </c>
      <c r="B33">
        <v>113.505</v>
      </c>
      <c r="C33">
        <v>61.288</v>
      </c>
      <c r="D33">
        <v>38.503</v>
      </c>
    </row>
    <row r="34" spans="1:5" ht="12.75">
      <c r="A34">
        <v>2002</v>
      </c>
      <c r="B34">
        <v>113.784</v>
      </c>
      <c r="C34">
        <v>61.758</v>
      </c>
      <c r="D34">
        <v>43.50529849452</v>
      </c>
      <c r="E34" s="3"/>
    </row>
    <row r="35" spans="1:4" ht="12.75">
      <c r="A35">
        <v>2003</v>
      </c>
      <c r="B35">
        <v>107.94825717935</v>
      </c>
      <c r="C35">
        <v>58.8632102</v>
      </c>
      <c r="D35">
        <v>49.7241786614</v>
      </c>
    </row>
  </sheetData>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dimension ref="B43:B43"/>
  <sheetViews>
    <sheetView workbookViewId="0" topLeftCell="A1">
      <selection activeCell="AC66" sqref="AC66"/>
    </sheetView>
  </sheetViews>
  <sheetFormatPr defaultColWidth="11.421875" defaultRowHeight="12.75"/>
  <sheetData>
    <row r="43" ht="12.75">
      <c r="B43">
        <v>174.322</v>
      </c>
    </row>
  </sheetData>
  <printOptions/>
  <pageMargins left="0.984251968503937" right="0.7874015748031497" top="0.984251968503937" bottom="0.984251968503937" header="0.5118110236220472" footer="0.5118110236220472"/>
  <pageSetup horizontalDpi="600" verticalDpi="600" orientation="portrait" paperSize="9" r:id="rId2"/>
  <headerFooter alignWithMargins="0">
    <oddHeader>&amp;C&amp;9- 12 -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slt3b3</dc:creator>
  <cp:keywords/>
  <dc:description/>
  <cp:lastModifiedBy>slt1i4</cp:lastModifiedBy>
  <cp:lastPrinted>2005-10-26T06:50:01Z</cp:lastPrinted>
  <dcterms:created xsi:type="dcterms:W3CDTF">2001-01-25T14:01:41Z</dcterms:created>
  <dcterms:modified xsi:type="dcterms:W3CDTF">2008-02-25T15:16:02Z</dcterms:modified>
  <cp:category/>
  <cp:version/>
  <cp:contentType/>
  <cp:contentStatus/>
</cp:coreProperties>
</file>