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INHALTSVERZ" sheetId="3" r:id="rId3"/>
    <sheet name="VORBEMERK" sheetId="4" r:id="rId4"/>
    <sheet name="Daten1-2" sheetId="5" r:id="rId5"/>
    <sheet name="GRAF1+2" sheetId="6" r:id="rId6"/>
    <sheet name="Daten3-4" sheetId="7" r:id="rId7"/>
    <sheet name="Grafik3-4" sheetId="8" r:id="rId8"/>
    <sheet name="Tab.01" sheetId="9" r:id="rId9"/>
    <sheet name="Tab.02" sheetId="10" r:id="rId10"/>
    <sheet name="Tab.03" sheetId="11" r:id="rId11"/>
    <sheet name="Tab.04" sheetId="12" r:id="rId12"/>
    <sheet name="Tab.05 " sheetId="13" r:id="rId13"/>
    <sheet name="Tab.06" sheetId="14" r:id="rId14"/>
    <sheet name="Tab.07" sheetId="15" r:id="rId15"/>
    <sheet name="Tab.08" sheetId="16" r:id="rId16"/>
    <sheet name="Tab.09" sheetId="17" r:id="rId17"/>
    <sheet name="Tab.10" sheetId="18" r:id="rId18"/>
    <sheet name="Hilfstab.05" sheetId="19" r:id="rId19"/>
    <sheet name="Hilfstab.08" sheetId="20" r:id="rId20"/>
  </sheets>
  <definedNames/>
  <calcPr fullCalcOnLoad="1"/>
</workbook>
</file>

<file path=xl/sharedStrings.xml><?xml version="1.0" encoding="utf-8"?>
<sst xmlns="http://schemas.openxmlformats.org/spreadsheetml/2006/main" count="1092" uniqueCount="337">
  <si>
    <t xml:space="preserve"> </t>
  </si>
  <si>
    <t>Inhaltsverzeichnis</t>
  </si>
  <si>
    <t>Seite</t>
  </si>
  <si>
    <t>Vorbemerkungen</t>
  </si>
  <si>
    <t>Grafiken</t>
  </si>
  <si>
    <t>Tabellen</t>
  </si>
  <si>
    <t xml:space="preserve">  </t>
  </si>
  <si>
    <t>- 3 -</t>
  </si>
  <si>
    <t>Rechtsgrundlagen</t>
  </si>
  <si>
    <t>- 4 -</t>
  </si>
  <si>
    <t>- 5 -</t>
  </si>
  <si>
    <t>Zeichenerklärung</t>
  </si>
  <si>
    <t>.  Zahlenwert unbekannt oder geheim zu halten</t>
  </si>
  <si>
    <t>-  nichts vorhanden (genau Null)</t>
  </si>
  <si>
    <t>Abkürzungen</t>
  </si>
  <si>
    <t xml:space="preserve">Vorbemerkungen                                                                                                                                                                   </t>
  </si>
  <si>
    <t>Ziel der Statistik</t>
  </si>
  <si>
    <t>Berichtskreis</t>
  </si>
  <si>
    <t>Energieverbrauch</t>
  </si>
  <si>
    <t>Die Erhebung liefert unentbehrliche Daten für die energiepolitischen Entscheidungen der für die Energiewirtschaft zuständigen obersten Bundes- und Landesbehörden.</t>
  </si>
  <si>
    <t>Nicht erfasst werden Einsatzkohlen für die Brikett- und Koksherstellung, Kraftstoffe für den Einsatz in Fahrzeugen sowie technische Gase.</t>
  </si>
  <si>
    <t>Darstellung der Ergebnisse</t>
  </si>
  <si>
    <t xml:space="preserve"> 2. Energieverbrauch je Beschäftigten 2003 und 2004 nach Hauptgruppen</t>
  </si>
  <si>
    <t xml:space="preserve"> 3. Energieverbrauch je 1000 EUR Umsatz 2003 und 2004 nach Hauptgruppen</t>
  </si>
  <si>
    <t xml:space="preserve"> 4. Strombilanz 2003 und 2004</t>
  </si>
  <si>
    <t xml:space="preserve">  8. Strombilanz 2004</t>
  </si>
  <si>
    <t xml:space="preserve">  9. Strombilanz 2004 nach Wirtschaftzweigen</t>
  </si>
  <si>
    <t xml:space="preserve"> 10. Strombilanz 2004 nach Kreisen</t>
  </si>
  <si>
    <t xml:space="preserve"> 1. Verbrauch von Energieträgern 2003 und 2004</t>
  </si>
  <si>
    <t>Fernwärme</t>
  </si>
  <si>
    <t>Erneuerbare Energien</t>
  </si>
  <si>
    <t>Sonstige</t>
  </si>
  <si>
    <t>1. Verbrauch von Energieträgern 2003 und 2004</t>
  </si>
  <si>
    <t>2. Energieverbrauch je Beschäftigten nach Hauptgruppen</t>
  </si>
  <si>
    <t>Vorleistungsgüterproduzenten/Energie</t>
  </si>
  <si>
    <t>Investitionsgüterproduzenten</t>
  </si>
  <si>
    <t>Gebrauchsgüterproduzenten</t>
  </si>
  <si>
    <t>Verbrauchsgüterproduzenten</t>
  </si>
  <si>
    <t>3. Energieverbrauch je 1000 EUR Umsatz nach Hauptgruppen</t>
  </si>
  <si>
    <t>4. Strombilanz 2003 und 2004</t>
  </si>
  <si>
    <t>Bezug Inland</t>
  </si>
  <si>
    <t>Abgabe Inland</t>
  </si>
  <si>
    <t>Verbrauch</t>
  </si>
  <si>
    <t>Eigene Erzeugung</t>
  </si>
  <si>
    <t>Jahr</t>
  </si>
  <si>
    <t>Kohle</t>
  </si>
  <si>
    <t>Heizöl</t>
  </si>
  <si>
    <t>Erdgas</t>
  </si>
  <si>
    <t>Strom</t>
  </si>
  <si>
    <t>1000 MJ</t>
  </si>
  <si>
    <t>- 9 -</t>
  </si>
  <si>
    <t>WZ</t>
  </si>
  <si>
    <t>Veränderung zum Jahr</t>
  </si>
  <si>
    <t>%</t>
  </si>
  <si>
    <t>Thüringen</t>
  </si>
  <si>
    <t>.</t>
  </si>
  <si>
    <t>C</t>
  </si>
  <si>
    <t>D</t>
  </si>
  <si>
    <t>- 10 -</t>
  </si>
  <si>
    <t>- 11 -</t>
  </si>
  <si>
    <t>und Wirtschaftszweigen</t>
  </si>
  <si>
    <t>- 12 -</t>
  </si>
  <si>
    <t>je Beschäftigten</t>
  </si>
  <si>
    <t>- 13 -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</si>
  <si>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</si>
  <si>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</si>
  <si>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</si>
  <si>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</si>
  <si>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</si>
  <si>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</si>
  <si>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</si>
  <si>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</si>
  <si>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</si>
  <si>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</si>
  <si>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</si>
  <si>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</si>
  <si>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</si>
  <si>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</si>
  <si>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</si>
  <si>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</si>
  <si>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</si>
  <si>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</si>
  <si>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</si>
  <si>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</si>
  <si>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</si>
  <si>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</si>
  <si>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</si>
  <si>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  davon</t>
  </si>
  <si>
    <t xml:space="preserve"> kreisfreie Städte</t>
  </si>
  <si>
    <t xml:space="preserve"> Landkreise</t>
  </si>
  <si>
    <t>- 14 -</t>
  </si>
  <si>
    <t xml:space="preserve"> - 15 -</t>
  </si>
  <si>
    <t>- 16 -</t>
  </si>
  <si>
    <t>- 17 -</t>
  </si>
  <si>
    <t>8. Strombilanz 2004</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</si>
  <si>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</si>
  <si>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</si>
  <si>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</si>
  <si>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</si>
  <si>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</si>
  <si>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</si>
  <si>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</si>
  <si>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</si>
  <si>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</si>
  <si>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- 18 -</t>
  </si>
  <si>
    <t>- 19 -</t>
  </si>
  <si>
    <t>10. Strombilanz 2004 nach Kreisen</t>
  </si>
  <si>
    <t>kJ        Kilojoule (10³ J)</t>
  </si>
  <si>
    <t>u.s.E.   und sonstige Erzeugnisse</t>
  </si>
  <si>
    <t>u.Ä.      und Ähnliches</t>
  </si>
  <si>
    <t>J          Joule (Wattsekunde)</t>
  </si>
  <si>
    <t>- 8 -</t>
  </si>
  <si>
    <t>erneuerbare</t>
  </si>
  <si>
    <t>Energien</t>
  </si>
  <si>
    <t>Energieträger</t>
  </si>
  <si>
    <t>9. Strombilanz 2004 nach Wirtschaftszweigen</t>
  </si>
  <si>
    <t>erneuerbare Energien</t>
  </si>
  <si>
    <t>Der Jahresbericht über die Energieverwendung bei Betrieben des Verarbeitenden Gewerbes sowie des Bergbaus und der Gewinnung von Steinen und Erden stellt Ergebnisse über die Entwicklung des Energieverbrauchs dieses Wirtschaftsbereiches in wirtschaftssystematischer und regionaler Gliederung zur Verfügung.</t>
  </si>
  <si>
    <r>
      <t xml:space="preserve">Land
</t>
    </r>
    <r>
      <rPr>
        <sz val="8"/>
        <rFont val="Arial"/>
        <family val="2"/>
      </rPr>
      <t>Hauptgruppe
Wirtschaftszweig</t>
    </r>
  </si>
  <si>
    <t xml:space="preserve"> Thüringen</t>
  </si>
  <si>
    <t xml:space="preserve">   davon</t>
  </si>
  <si>
    <t xml:space="preserve">   Vorleistungsgüterproduzenten / Energie</t>
  </si>
  <si>
    <t xml:space="preserve">   Gebrauchsgüterproduzenten</t>
  </si>
  <si>
    <t xml:space="preserve">   Verbrauchsgüterproduzenten</t>
  </si>
  <si>
    <t xml:space="preserve">   Investitionsgüterproduzenten</t>
  </si>
  <si>
    <t xml:space="preserve">  gung damit verbundener Dienstleistungen</t>
  </si>
  <si>
    <t xml:space="preserve">  sonstiger Bergbau</t>
  </si>
  <si>
    <t xml:space="preserve"> Bergbau und Gewinnung von Steinen und Erden</t>
  </si>
  <si>
    <t xml:space="preserve"> Kohlenbergbau, Torfgewinnung</t>
  </si>
  <si>
    <t xml:space="preserve"> Gewinnung von Erdöl und Erdgas, Erbrin- </t>
  </si>
  <si>
    <t xml:space="preserve">   gung damit verbundener Dienstleistungen</t>
  </si>
  <si>
    <t xml:space="preserve"> Gewinnung von Steinen und Erden, </t>
  </si>
  <si>
    <t xml:space="preserve">   sonstiger Bergbau</t>
  </si>
  <si>
    <t xml:space="preserve"> Ernährungsgewerbe</t>
  </si>
  <si>
    <t xml:space="preserve"> Tabakverarbeitung</t>
  </si>
  <si>
    <t xml:space="preserve"> Holzgewerbe (ohne Herstellung von Möbeln)</t>
  </si>
  <si>
    <t xml:space="preserve"> Textilgewerbe</t>
  </si>
  <si>
    <t xml:space="preserve"> Bekleidungsgewerbe</t>
  </si>
  <si>
    <t xml:space="preserve"> Ledergewerbe</t>
  </si>
  <si>
    <t xml:space="preserve"> Papiergewerbe</t>
  </si>
  <si>
    <t xml:space="preserve"> Verlagsgewerbe, Druckgewerbe, Vervielfältigung</t>
  </si>
  <si>
    <t xml:space="preserve">   von bespielten Ton-, Bild- und Datenträgern</t>
  </si>
  <si>
    <t xml:space="preserve"> Kokerei, Mineralölverarbeitung, Herstellung </t>
  </si>
  <si>
    <t xml:space="preserve">  und Verarbeitung von Spalt- und Brutstoffen</t>
  </si>
  <si>
    <t xml:space="preserve"> Chemische Industrie</t>
  </si>
  <si>
    <t xml:space="preserve"> Herstellung von Gummi- und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</si>
  <si>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</si>
  <si>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</si>
  <si>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</si>
  <si>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</si>
  <si>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</si>
  <si>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 </t>
  </si>
  <si>
    <t xml:space="preserve">  arbeitungsgeräten und -einrichtungen</t>
  </si>
  <si>
    <t xml:space="preserve"> Herstellung von Geräten der Elektrizitätser-</t>
  </si>
  <si>
    <t xml:space="preserve">  zeugung,  -verteilung u. Ä.</t>
  </si>
  <si>
    <t xml:space="preserve"> Rundfunk- u. Nachrichtentechnik</t>
  </si>
  <si>
    <t xml:space="preserve">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</si>
  <si>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</si>
  <si>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</si>
  <si>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</si>
  <si>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 s. E.</t>
  </si>
  <si>
    <t xml:space="preserve"> Recycling</t>
  </si>
  <si>
    <t xml:space="preserve"> Verarbeitendes Gewerbe</t>
  </si>
  <si>
    <r>
      <t>Land</t>
    </r>
    <r>
      <rPr>
        <sz val="8"/>
        <rFont val="Arial"/>
        <family val="2"/>
      </rPr>
      <t xml:space="preserve">
Hauptgruppe
Wirtschaftszweig</t>
    </r>
  </si>
  <si>
    <t xml:space="preserve">  Vorleistungsgüterproduzenten / Energie</t>
  </si>
  <si>
    <t xml:space="preserve">  Investitionsgüterproduzenten</t>
  </si>
  <si>
    <t xml:space="preserve">  Gebrauchsgüterproduzenten</t>
  </si>
  <si>
    <t xml:space="preserve">  Verbrauchsgüterproduzenten</t>
  </si>
  <si>
    <t xml:space="preserve"> Gewinnung von Erdöl und Erdgas, Erbringung </t>
  </si>
  <si>
    <t xml:space="preserve">  damit verbundener Dienstleistungen</t>
  </si>
  <si>
    <t xml:space="preserve">  von bespielten Ton-, Bild- und Datenträgern</t>
  </si>
  <si>
    <t xml:space="preserve"> Herstellung von Geräten der Elektrizitäts-</t>
  </si>
  <si>
    <t xml:space="preserve">  erzeugung,  -verteilung u. Ä.</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</si>
  <si>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</si>
  <si>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</si>
  <si>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</si>
  <si>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</si>
  <si>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</si>
  <si>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</si>
  <si>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</si>
  <si>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</si>
  <si>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</si>
  <si>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</si>
  <si>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</si>
  <si>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</si>
  <si>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</si>
  <si>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</si>
  <si>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</si>
  <si>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</si>
  <si>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</si>
  <si>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</si>
  <si>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</si>
  <si>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</si>
  <si>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</si>
  <si>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</si>
  <si>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</si>
  <si>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</si>
  <si>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</si>
  <si>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</si>
  <si>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davon</t>
  </si>
  <si>
    <t xml:space="preserve">   kreisfreie Städte</t>
  </si>
  <si>
    <t xml:space="preserve">   Landkreise</t>
  </si>
  <si>
    <t>Systematiken</t>
  </si>
  <si>
    <t>Wichtiger Hinweis</t>
  </si>
  <si>
    <t>Strombilanz</t>
  </si>
  <si>
    <t>Rechtsgrundlage für die Erhebung bei den Betrieben des Verarbeitenden Gewerbes sowie des Bergbaus und der Gewinnung von Steinen und Erden ist das Gesetz über Energiestatistik (EnStatG) vom 26. Juli 2002 (BGBl. I S. 2867), zuletzt geändert durch Artikel 107 der Verordnung vom 25. November 2003 (BGBI. I S. 2304), in Verbindung mit dem Bundesstatistikgesetz (BStatG)  vom 22. Januar 1987 (BGBI. I S. 462, 565), zuletzt geändert durch Artikel 2 des Gesetzes vom 9. Juni 2005 (BGBI. I S. 1534).</t>
  </si>
  <si>
    <t xml:space="preserve">      Gewerbe 2004 nach Kreisen</t>
  </si>
  <si>
    <t xml:space="preserve">      Gewerbe 2004 nach Wirtschaftszweigen</t>
  </si>
  <si>
    <t xml:space="preserve">     </t>
  </si>
  <si>
    <t xml:space="preserve">      nach Energieträgern und Wirtschaftszweigen</t>
  </si>
  <si>
    <t xml:space="preserve">Definitionen und Erläuterungen </t>
  </si>
  <si>
    <t xml:space="preserve"> nach Energieträgern und Jahren</t>
  </si>
  <si>
    <t>3. Energieverbrauch im Bergbau und</t>
  </si>
  <si>
    <t xml:space="preserve">Überblick zum Energieverbrauch im Bergbau und Verarbeitenden Gewerbe im Jahr 2004                                                                             </t>
  </si>
  <si>
    <t xml:space="preserve">  1. Energieverbrauch im Bergbau und Verarbeitenden Gewerbe nach Energieträgern und Jahren </t>
  </si>
  <si>
    <t xml:space="preserve">  2. Energieverbrauch im Bergbau und Verarbeitenden Gewerbe 2004 nach Wirtschaftszweigen</t>
  </si>
  <si>
    <t xml:space="preserve">  3. Energieverbrauch im Bergbau und Verarbeitenden Gewerbe 2004</t>
  </si>
  <si>
    <t xml:space="preserve">  4. Energieverbrauch je Beschäftigten und je 1000 EUR Umsatz im Bergbau und Verarbeitenden </t>
  </si>
  <si>
    <t xml:space="preserve">  5. Energieverbrauch im Bergbau und Verarbeitenden Gewerbe 2004 nach Kreisen</t>
  </si>
  <si>
    <t xml:space="preserve">  6. Energieverbrauch im Bergbau und Verarbeitenden Gewerbe 2004</t>
  </si>
  <si>
    <t xml:space="preserve">  7. Energieverbrauch je Beschäftigten und je 1000 EUR Umsatz im Bergbau und Verarbeitenden </t>
  </si>
  <si>
    <t xml:space="preserve">1. Energieverbrauch im Bergbau und Verarbeitenden Gewerbe  </t>
  </si>
  <si>
    <t>-</t>
  </si>
  <si>
    <t>Energieverbrauch im BVG Thüringen 2003 nach Kreisen</t>
  </si>
  <si>
    <t>lfd. Nr.</t>
  </si>
  <si>
    <t>Kreisfreie Stadt           Landkreis                                         Land</t>
  </si>
  <si>
    <t>insgesamt1)</t>
  </si>
  <si>
    <t>davon</t>
  </si>
  <si>
    <t>zusammen 2)</t>
  </si>
  <si>
    <t>Sons. Energieträger 3)</t>
  </si>
  <si>
    <t>leichtes Heizöl</t>
  </si>
  <si>
    <t>schweres Heizöl</t>
  </si>
  <si>
    <t>in 1000 MJ</t>
  </si>
  <si>
    <t xml:space="preserve">1) </t>
  </si>
  <si>
    <t xml:space="preserve">Soweit Energieträger als Brennstoffe zur Stromerzeugung in eigenen Anlagen eingesetzt werden, enthält der Gesamtenergieverbrauch Doppelzählungen, die sowohl den Energiegehalt der eingesetzten Brennstoffe als  </t>
  </si>
  <si>
    <t>auch des erzeugten Stroms umfassen.</t>
  </si>
  <si>
    <t>2)</t>
  </si>
  <si>
    <t>Kohle, Heizöl, Erdgas, Strom</t>
  </si>
  <si>
    <t>3)</t>
  </si>
  <si>
    <t xml:space="preserve">sonstige Mineralölerzeugnisse, hergestellte Gase und sonstige Energieträger   </t>
  </si>
  <si>
    <t>Verarbeitenden Gewerbe 2004 nach Wirtschaftszweigen</t>
  </si>
  <si>
    <t>Werte aus 2002</t>
  </si>
  <si>
    <t>Stromerzeugung</t>
  </si>
  <si>
    <t>aus Wasser</t>
  </si>
  <si>
    <t>andere</t>
  </si>
  <si>
    <t>Strombezug</t>
  </si>
  <si>
    <t>EVU</t>
  </si>
  <si>
    <t>Stromabgabe</t>
  </si>
  <si>
    <t>1000 kwh</t>
  </si>
  <si>
    <t>2. Energieverbrauch  im Bergbau und Verarbeitenden Gewerbe 2004</t>
  </si>
  <si>
    <t>nach Wirtschaftszweigen</t>
  </si>
  <si>
    <t>nach Energieträgern</t>
  </si>
  <si>
    <t>Verarbeitenden Gewerbe 2004</t>
  </si>
  <si>
    <t>5. Energieverbrauch im Bergbau und Verarbeitenden Gewerbe 2004</t>
  </si>
  <si>
    <t>nach Kreisen</t>
  </si>
  <si>
    <t>- 2 -</t>
  </si>
  <si>
    <t>Der Berichtskreis umfasst die Betriebe des Verarbeitenden Gewerbes sowie des Bergbaus und der Gewinnung  von Steinen und Erden von Unternehmen des Produzierenden Gewerbes mit im Allgemeinen 20 und mehr Beschäftigten sowie Betriebe dieser Wirtschaftszweige mit im Allgemeinen 20 und mehr Beschäftigten von Unternehmen der übrigen Wirtschaftsbereiche einschließlich Handwerk.</t>
  </si>
  <si>
    <t>Ausgewiesen werden sowohl die in den Betrieben zur Strom- und Wärmeerzeugung eingesetzten als auch die nichtenergetisch genutzten Energieträger/Brennstoffe.</t>
  </si>
  <si>
    <t>Die Strombilanz umfasst den Bezug, die Erzeugung und die Abgabe sowie den Verbrauch von Elektrizität.</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</si>
  <si>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(1 kWh = 3,6 MJ).</t>
  </si>
  <si>
    <t>Davon</t>
  </si>
  <si>
    <t xml:space="preserve">sonstige </t>
  </si>
  <si>
    <t>Entwicklung gegenüber 1995 auf %</t>
  </si>
  <si>
    <t>Veränderung gegenüber dem Vorjahr in %</t>
  </si>
  <si>
    <t xml:space="preserve">6. Energieverbrauch im Bergbau und </t>
  </si>
  <si>
    <t xml:space="preserve">Überblick zur Energieverwendung im Bergbau und Verarbeitenden Gewerbe und im Jahr 2004                                                                           </t>
  </si>
  <si>
    <t>Bezogen auf die Zahl der Beschäftigten der Industrie wurden 411 Tsd. MJ Energie je Beschäftigten verbraucht. Das waren 7,0 Prozent mehr als vor Jahresfrist (384 Tsd. MJ je Beschäftigten).</t>
  </si>
  <si>
    <t>Für den Absatz von Waren im Wert von 1 000 EUR wurden 2 571 MJ Energie eingesetzt (2003: 2 554 MJ).</t>
  </si>
  <si>
    <t>Tsd.     Tausend</t>
  </si>
  <si>
    <t>Die Darstellung aller Ergebnisse erfolgt ab Februar 2003 in der Gliederung der "Klassifikation der Wirtschaftszweige, Ausgabe 2003" (WZ 2003).  Die WZ 2003 basiert auf der statistischen Systematik der Wirtschaftszweige in der Europäischen Gemeinschaft (NACE Rev. 1.1), die mit der Verordnung (EWG) Nr. 29/2002 der Kommission vom 19. Dezember 2001 veröffentlicht wurde, und ihrerseits auf der Internationalen Systematik der Wirtschaftszweige (ISIC Rev. 3.1) der Vereinten Nationen aufbaut.</t>
  </si>
  <si>
    <t xml:space="preserve">4. Energieverbrauch je Beschäftigten und je 1000 EUR Umsatz im Bergbau und </t>
  </si>
  <si>
    <t>je 1000 EUR Umsatz</t>
  </si>
  <si>
    <t>sonstige Energieträger</t>
  </si>
  <si>
    <t xml:space="preserve">   an Energieversorgungsunternehmen</t>
  </si>
  <si>
    <t xml:space="preserve">   an andere Abnehmer</t>
  </si>
  <si>
    <t xml:space="preserve"> Medizin-, Mess-, Steuer- und Regelungstechnik, </t>
  </si>
  <si>
    <t xml:space="preserve">    kreisfreie Städte</t>
  </si>
  <si>
    <t xml:space="preserve">    Landkreise</t>
  </si>
  <si>
    <t>C, D</t>
  </si>
  <si>
    <t xml:space="preserve">7. Energieverbrauch je Beschäftigten und je 1000 EUR Umsatz im Bergbau und </t>
  </si>
  <si>
    <t xml:space="preserve">   sonstigen Kraftquellen</t>
  </si>
  <si>
    <r>
      <t>GJ        Gigajoule (10</t>
    </r>
    <r>
      <rPr>
        <vertAlign val="superscript"/>
        <sz val="9"/>
        <rFont val="Helvetica"/>
        <family val="0"/>
      </rPr>
      <t>3</t>
    </r>
    <r>
      <rPr>
        <sz val="9"/>
        <rFont val="Helvetica"/>
        <family val="0"/>
      </rPr>
      <t xml:space="preserve"> MJ oder 10</t>
    </r>
    <r>
      <rPr>
        <vertAlign val="superscript"/>
        <sz val="9"/>
        <rFont val="Helvetica"/>
        <family val="0"/>
      </rPr>
      <t>6</t>
    </r>
    <r>
      <rPr>
        <sz val="9"/>
        <rFont val="Helvetica"/>
        <family val="0"/>
      </rPr>
      <t xml:space="preserve"> kJ)</t>
    </r>
  </si>
  <si>
    <r>
      <t>TJ         Terajoule (10</t>
    </r>
    <r>
      <rPr>
        <vertAlign val="superscript"/>
        <sz val="9"/>
        <rFont val="Helvetica"/>
        <family val="0"/>
      </rPr>
      <t>3</t>
    </r>
    <r>
      <rPr>
        <sz val="9"/>
        <rFont val="Helvetica"/>
        <family val="0"/>
      </rPr>
      <t xml:space="preserve"> GJ oder 10</t>
    </r>
    <r>
      <rPr>
        <vertAlign val="superscript"/>
        <sz val="9"/>
        <rFont val="Helvetica"/>
        <family val="0"/>
      </rPr>
      <t>6</t>
    </r>
    <r>
      <rPr>
        <sz val="9"/>
        <rFont val="Helvetica"/>
        <family val="0"/>
      </rPr>
      <t xml:space="preserve"> MJ)</t>
    </r>
  </si>
  <si>
    <r>
      <t>MJ       Megajoule (10</t>
    </r>
    <r>
      <rPr>
        <vertAlign val="superscript"/>
        <sz val="9"/>
        <rFont val="Helvetica"/>
        <family val="0"/>
      </rPr>
      <t>3 k</t>
    </r>
    <r>
      <rPr>
        <sz val="9"/>
        <rFont val="Helvetica"/>
        <family val="0"/>
      </rPr>
      <t>J oder 10</t>
    </r>
    <r>
      <rPr>
        <vertAlign val="superscript"/>
        <sz val="9"/>
        <rFont val="Helvetica"/>
        <family val="0"/>
      </rPr>
      <t>6</t>
    </r>
    <r>
      <rPr>
        <sz val="9"/>
        <rFont val="Helvetica"/>
        <family val="0"/>
      </rPr>
      <t xml:space="preserve"> J) </t>
    </r>
  </si>
  <si>
    <t>TJ</t>
  </si>
  <si>
    <t>MJ</t>
  </si>
  <si>
    <r>
      <t>In den Betrieben des Bergbaus und Verarbeitenden Gewerbes wurde im Jahr 2004 beim Einsatz von Strom, Kohlen, Erdgas, Mineralölen, erneuerbaren Energien, Fernwärme und sonstigen Energieträgern ein Energieverbrauch von 60,0</t>
    </r>
    <r>
      <rPr>
        <sz val="9"/>
        <rFont val="Arial"/>
        <family val="0"/>
      </rPr>
      <t> </t>
    </r>
    <r>
      <rPr>
        <sz val="9"/>
        <rFont val="Helvetica"/>
        <family val="0"/>
      </rPr>
      <t>Mrd.</t>
    </r>
    <r>
      <rPr>
        <sz val="9"/>
        <rFont val="Arial"/>
        <family val="0"/>
      </rPr>
      <t> </t>
    </r>
    <r>
      <rPr>
        <sz val="9"/>
        <rFont val="Helvetica"/>
        <family val="0"/>
      </rPr>
      <t>MJ ermittelt.</t>
    </r>
  </si>
  <si>
    <t xml:space="preserve">Dieser Energieverbrauch entspricht 4 816 Mill. kWh Strom, 145 Tsd. Tonnen Kohlen, 96 Tsd. Tonnen Heizöl, 5 323 Mill. kWh Erdgas, 13,8 Mrd. MJ erneuerbare Energien,  416 Mill. kWh Fernwärme und 748 Mill. MJ an sonstigen Energieträgern. </t>
  </si>
  <si>
    <t xml:space="preserve">Im Vergleich zum Vorjahr wurden 8,6 Prozent bzw. 4,8 Mrd. MJ von diesen Energieträgern mehr verbraucht. Getrennt betrachtet, stieg der Stromverbrauch um 6,6 Prozent, der Verbrauch von Kohlen um 3,7 Prozent, der Heizölverbrauch um 40,5 Prozent, der Mineralölverbrauch um 3,3 Prozent und der Verbrauch von erneuerbaren Energien um 18,8 Prozent, während der Fernwärmeverbrauch um 6,0 Prozent sank. </t>
  </si>
  <si>
    <r>
      <t>Die am häufigsten verbrauchte Energieform war das Erdgas mit einem Anteil am gesamten Energieverbrauch von 31,9</t>
    </r>
    <r>
      <rPr>
        <sz val="9"/>
        <rFont val="Arial"/>
        <family val="0"/>
      </rPr>
      <t> </t>
    </r>
    <r>
      <rPr>
        <sz val="9"/>
        <rFont val="Helvetica"/>
        <family val="0"/>
      </rPr>
      <t>Prozent, gefolgt vom Stromverbrauch (Anteil 28,9 Prozent). Durch den Einsatz erneuerbarer Energien wurde der Energieverbrauch anteilmäßig zu 23,0 Prozent bestimmt.</t>
    </r>
  </si>
  <si>
    <t>Bei Betrachtung der einzelnen Branchen der Industrie verzeichnet der Wirtschaftszweig Glasgewerbe, Herstellung von Keramik, Verarbeitung von Steinen und Erden mit 13,7 Mrd. MJ den höchsten Energieverbrauch, gefolgt vom Papiergewerbe (13,2 Mrd. MJ).</t>
  </si>
  <si>
    <t>x</t>
  </si>
  <si>
    <t>x Tabellenfach gesperrt, weil Aussage nicht sinnvoll</t>
  </si>
  <si>
    <t>Den   höchsten   Anstieg   des   Energieverbrauchs  verursachte  im  Jahre  2004  das   Druck-   und Verlagsgewerbe    (+ 25,2 Prozent), gefolgt von der Herstellung von Metallerzeugnissen (+ 24,3 Prozent).</t>
  </si>
  <si>
    <t xml:space="preserve">      nach  Energieträgern und Kreisen </t>
  </si>
  <si>
    <t>Der Energieverbrauch ist der Gesamtverbrauch an Kohle, Heizöl, Erdgas, erneuerbaren Energieträgern, Strom, Fernwärme und sonstigen Energieträgern einschließlich der Mengen, die in eigenen Anlagen in andere Energiearten umgewandelt werden.</t>
  </si>
  <si>
    <t xml:space="preserve">nach Energieträgern und </t>
  </si>
  <si>
    <t>Kreisen</t>
  </si>
  <si>
    <t xml:space="preserve"> Verarbeitenden Gewerbe 2004 nach Kreisen</t>
  </si>
  <si>
    <t>Das Papiergewerbe ist auch die energieintensivste Branche innerhalb der Thüringer Industrie. Je Beschäftigten verbrauchten diese Betriebe  4 532 Tsd. MJ. Für den Absatz von Waren im Wert von 1 000 EUR mussten 23,9 Tsd. MJ Energie eingesetzt werden.</t>
  </si>
  <si>
    <t>1) ab 2003 neues Erhebungkonzept mit zusätzlichen Energieträgern ( siehe Vorbemerkungen)</t>
  </si>
  <si>
    <r>
      <t xml:space="preserve">   2003 </t>
    </r>
    <r>
      <rPr>
        <vertAlign val="superscript"/>
        <sz val="8"/>
        <rFont val="Arial"/>
        <family val="2"/>
      </rPr>
      <t>1)</t>
    </r>
  </si>
  <si>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</si>
  <si>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</si>
  <si>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2003.</t>
  </si>
  <si>
    <t xml:space="preserve">2. Mit dem Berichtsjahr 2003 wurde das Erhebungskonzept verändert. Dies hatte neben dem Übergang von </t>
  </si>
  <si>
    <t xml:space="preserve">    einer monatlichen auf eine jährliche Erhebung vor allem die Erweiterung der erfassten Energieträger zur </t>
  </si>
  <si>
    <t xml:space="preserve">    Folge. Aus diesem Grunde sind die Ergebnisse ab 2003 nur noch eingeschränkt mit denen der Vorjahre</t>
  </si>
  <si>
    <t xml:space="preserve">    vergleichbar.</t>
  </si>
  <si>
    <t xml:space="preserve">    1010   Steinkohlenbergbau und -brikettherstellung</t>
  </si>
  <si>
    <t xml:space="preserve">    1020   Braunkohlenbergbau und -veredlung</t>
  </si>
  <si>
    <t xml:space="preserve">    1030   Torfgewinnung und -veredlung</t>
  </si>
  <si>
    <t xml:space="preserve">    1110   Gewinnung von Erdöl und Erdgas</t>
  </si>
  <si>
    <t xml:space="preserve">    1120   Erbringung von Dienstleistungen bei der Gewinnung von Erdöl und Erdgas</t>
  </si>
  <si>
    <t xml:space="preserve">    1200   Bergbau auf Uran- und Thoriumerze</t>
  </si>
  <si>
    <t xml:space="preserve">    2310   Kokerei</t>
  </si>
  <si>
    <t xml:space="preserve">    2320   Mineralölverarbeitung und</t>
  </si>
  <si>
    <t xml:space="preserve">    2330   Herstellung und Verarbeitung von Spalt- und Brutstoffen</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</si>
  <si>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</si>
  <si>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</si>
  <si>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</si>
  <si>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</si>
  <si>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</si>
  <si>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</si>
  <si>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</si>
  <si>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</si>
  <si>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</si>
  <si>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</si>
  <si>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</si>
  <si>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</si>
  <si>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</si>
  <si>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</si>
  <si>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</si>
  <si>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</si>
  <si>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Energieverbrauch im Bergbau und Verarbeitenden Gewerbe in Thüringen 2004</t>
  </si>
  <si>
    <t>Erscheinungsweise: jährlich</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</si>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</sst>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 ##0"/>
    <numFmt numFmtId="175" formatCode="#\ ##0.0\ \ \ \ \ \ \ \ \ \ \ \ \ \ \ "/>
    <numFmt numFmtId="176" formatCode="#\ ###\ ###\ \ \ \ \ \ \ \ \ \ \ \ "/>
    <numFmt numFmtId="177" formatCode="&quot;    &quot;\ \ ##0.0\ \ \ \ \ \ \ \ \ \ \ \ "/>
    <numFmt numFmtId="178" formatCode="&quot;    &quot;##0.0\ \ \ \ \ \ \ \ \ \ \ \ "/>
    <numFmt numFmtId="179" formatCode="&quot;      &quot;##0.0\ \ \ \ \ \ \ \ \ \ \ \ "/>
    <numFmt numFmtId="180" formatCode="_D_D_D_D##0.0_D_D_D_D_D_D;_D_D_D_D\-* ##0.0_D_D_D_D_D_D"/>
    <numFmt numFmtId="181" formatCode="#\ ###\ ###\ \ \ \ \ \ \ \ \ \ \ \ \ \ \ "/>
    <numFmt numFmtId="182" formatCode="#\ ###\ ###.0\ \ \ \ \ \ \ \ \ \ \ \ \ \ \ "/>
    <numFmt numFmtId="183" formatCode="##\ ###\ ###\ \ "/>
    <numFmt numFmtId="184" formatCode="##\ ###\ ###\ "/>
    <numFmt numFmtId="185" formatCode="##\ ###\ ###"/>
    <numFmt numFmtId="186" formatCode="###\ ###\ ###\ ##0"/>
    <numFmt numFmtId="187" formatCode="###\ ###\ ###_D_D;[=0]\-_D_D;General"/>
    <numFmt numFmtId="188" formatCode="##\ ###\ ##0"/>
    <numFmt numFmtId="189" formatCode="###\ ###\ ###\ ##0;0;\-"/>
    <numFmt numFmtId="190" formatCode="&quot;Ja&quot;;&quot;Ja&quot;;&quot;Nein&quot;"/>
    <numFmt numFmtId="191" formatCode="&quot;Wahr&quot;;&quot;Wahr&quot;;&quot;Falsch&quot;"/>
    <numFmt numFmtId="192" formatCode="&quot;Ein&quot;;&quot;Ein&quot;;&quot;Aus&quot;"/>
    <numFmt numFmtId="193" formatCode="[$€-2]\ #,##0.00_);[Red]\([$€-2]\ #,##0.00\)"/>
    <numFmt numFmtId="194" formatCode="###\ ###\ ###_I;_I\)\-* ###\ ###\ ###_I;;* @_I"/>
    <numFmt numFmtId="195" formatCode="###\ ###\ ###_D_D;_D_D\)\-* ###\ ###\ ###_D_D;;* @_D_D"/>
    <numFmt numFmtId="196" formatCode="0.0\ \ \ "/>
    <numFmt numFmtId="197" formatCode="0.000"/>
  </numFmts>
  <fonts count="34">
    <font>
      <sz val="10"/>
      <name val="Arial"/>
      <family val="0"/>
    </font>
    <font>
      <b/>
      <sz val="10"/>
      <name val="Arial"/>
      <family val="0"/>
    </font>
    <font>
      <i/>
      <sz val="10"/>
      <name val="Arial"/>
      <family val="0"/>
    </font>
    <font>
      <b/>
      <i/>
      <sz val="10"/>
      <name val="Arial"/>
      <family val="0"/>
    </font>
    <font>
      <sz val="8"/>
      <name val="Arial"/>
      <family val="0"/>
    </font>
    <font>
      <b/>
      <sz val="9"/>
      <name val="Helvetica"/>
      <family val="0"/>
    </font>
    <font>
      <sz val="9"/>
      <name val="Helvetica"/>
      <family val="0"/>
    </font>
    <font>
      <sz val="10"/>
      <name val="Helvetica"/>
      <family val="0"/>
    </font>
    <font>
      <sz val="9"/>
      <name val="Arial"/>
      <family val="2"/>
    </font>
    <font>
      <u val="single"/>
      <sz val="10"/>
      <color indexed="12"/>
      <name val="Arial"/>
      <family val="0"/>
    </font>
    <font>
      <u val="single"/>
      <sz val="10"/>
      <color indexed="36"/>
      <name val="Arial"/>
      <family val="0"/>
    </font>
    <font>
      <vertAlign val="superscript"/>
      <sz val="9"/>
      <name val="Helvetica"/>
      <family val="0"/>
    </font>
    <font>
      <b/>
      <sz val="11"/>
      <color indexed="10"/>
      <name val="Helvetica"/>
      <family val="0"/>
    </font>
    <font>
      <sz val="9"/>
      <color indexed="10"/>
      <name val="Helvetica"/>
      <family val="0"/>
    </font>
    <font>
      <sz val="10"/>
      <color indexed="10"/>
      <name val="Arial"/>
      <family val="0"/>
    </font>
    <font>
      <b/>
      <sz val="11"/>
      <name val="Helvetica"/>
      <family val="0"/>
    </font>
    <font>
      <sz val="9"/>
      <name val="Courier"/>
      <family val="3"/>
    </font>
    <font>
      <sz val="10"/>
      <name val="Courier"/>
      <family val="3"/>
    </font>
    <font>
      <sz val="8"/>
      <color indexed="12"/>
      <name val="Helvetica"/>
      <family val="2"/>
    </font>
    <font>
      <sz val="9.75"/>
      <name val="Arial"/>
      <family val="2"/>
    </font>
    <font>
      <sz val="14.75"/>
      <name val="Arial"/>
      <family val="0"/>
    </font>
    <font>
      <sz val="12"/>
      <name val="Arial"/>
      <family val="0"/>
    </font>
    <font>
      <sz val="10"/>
      <color indexed="10"/>
      <name val="Helvetica"/>
      <family val="0"/>
    </font>
    <font>
      <b/>
      <sz val="12"/>
      <name val="Arial"/>
      <family val="2"/>
    </font>
    <font>
      <b/>
      <sz val="9"/>
      <name val="Arial"/>
      <family val="2"/>
    </font>
    <font>
      <sz val="9.5"/>
      <name val="Arial"/>
      <family val="2"/>
    </font>
    <font>
      <b/>
      <sz val="8"/>
      <name val="Helvetica"/>
      <family val="2"/>
    </font>
    <font>
      <b/>
      <sz val="8"/>
      <name val="Arial"/>
      <family val="2"/>
    </font>
    <font>
      <sz val="8"/>
      <name val="Helvetica"/>
      <family val="2"/>
    </font>
    <font>
      <sz val="14"/>
      <color indexed="12"/>
      <name val="Arial"/>
      <family val="0"/>
    </font>
    <font>
      <u val="single"/>
      <sz val="8"/>
      <name val="Arial"/>
      <family val="2"/>
    </font>
    <font>
      <sz val="11"/>
      <name val="Helvetica"/>
      <family val="2"/>
    </font>
    <font>
      <sz val="8"/>
      <color indexed="10"/>
      <name val="Arial"/>
      <family val="2"/>
    </font>
    <font>
      <vertAlign val="superscript"/>
      <sz val="8"/>
      <name val="Arial"/>
      <family val="2"/>
    </font>
  </fonts>
  <fills count="2">
    <fill>
      <patternFill/>
    </fill>
    <fill>
      <patternFill patternType="gray125"/>
    </fill>
  </fills>
  <borders count="17">
    <border>
      <left/>
      <right/>
      <top/>
      <bottom/>
      <diagonal/>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9">
    <xf numFmtId="0" fontId="0" fillId="0" borderId="0" xfId="0" applyAlignment="1">
      <alignment/>
    </xf>
    <xf numFmtId="0" fontId="1" fillId="0" borderId="0" xfId="0" applyFont="1" applyAlignment="1">
      <alignment/>
    </xf>
    <xf numFmtId="172" fontId="0" fillId="0" borderId="0" xfId="0" applyNumberFormat="1" applyAlignment="1">
      <alignment/>
    </xf>
    <xf numFmtId="0" fontId="6" fillId="0" borderId="0" xfId="0" applyFont="1" applyAlignment="1">
      <alignment/>
    </xf>
    <xf numFmtId="173" fontId="0" fillId="0" borderId="0" xfId="0" applyNumberFormat="1" applyAlignment="1">
      <alignment/>
    </xf>
    <xf numFmtId="0" fontId="1" fillId="0" borderId="0" xfId="0" applyFont="1" applyAlignment="1">
      <alignment/>
    </xf>
    <xf numFmtId="1" fontId="0" fillId="0" borderId="0" xfId="0" applyNumberFormat="1" applyAlignment="1">
      <alignment/>
    </xf>
    <xf numFmtId="0" fontId="8" fillId="0" borderId="0" xfId="0" applyFont="1" applyAlignment="1">
      <alignment/>
    </xf>
    <xf numFmtId="0" fontId="14" fillId="0" borderId="0" xfId="0" applyFont="1" applyAlignment="1">
      <alignment/>
    </xf>
    <xf numFmtId="0" fontId="15"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6" fillId="0" borderId="0" xfId="0" applyFont="1" applyAlignment="1">
      <alignment horizontal="center" vertical="top" wrapText="1"/>
    </xf>
    <xf numFmtId="0" fontId="16" fillId="0" borderId="0" xfId="0" applyFont="1" applyAlignment="1">
      <alignment vertical="top" wrapText="1"/>
    </xf>
    <xf numFmtId="0" fontId="17" fillId="0" borderId="0" xfId="0" applyFont="1" applyAlignment="1">
      <alignment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0" xfId="0" applyFont="1" applyAlignment="1">
      <alignment vertical="top" wrapText="1"/>
    </xf>
    <xf numFmtId="173" fontId="7" fillId="0" borderId="0" xfId="0" applyNumberFormat="1" applyFont="1" applyBorder="1" applyAlignment="1">
      <alignment/>
    </xf>
    <xf numFmtId="173" fontId="18" fillId="0" borderId="0" xfId="0" applyNumberFormat="1" applyFont="1" applyBorder="1" applyAlignment="1">
      <alignment/>
    </xf>
    <xf numFmtId="17" fontId="0" fillId="0" borderId="0" xfId="0" applyNumberFormat="1" applyAlignment="1">
      <alignment/>
    </xf>
    <xf numFmtId="0" fontId="8" fillId="0" borderId="0" xfId="0" applyFont="1" applyAlignment="1">
      <alignment/>
    </xf>
    <xf numFmtId="173" fontId="18" fillId="0" borderId="0" xfId="0" applyNumberFormat="1" applyFont="1" applyBorder="1" applyAlignment="1">
      <alignment/>
    </xf>
    <xf numFmtId="0" fontId="0" fillId="0" borderId="0" xfId="0" applyFont="1" applyAlignment="1">
      <alignment/>
    </xf>
    <xf numFmtId="0" fontId="14" fillId="0" borderId="0" xfId="0" applyFont="1" applyAlignment="1">
      <alignment vertical="top" wrapText="1"/>
    </xf>
    <xf numFmtId="16" fontId="0" fillId="0" borderId="0" xfId="0" applyNumberFormat="1" applyAlignment="1">
      <alignment/>
    </xf>
    <xf numFmtId="0" fontId="0" fillId="0" borderId="0" xfId="0" applyFont="1" applyAlignment="1">
      <alignment vertical="top" wrapText="1"/>
    </xf>
    <xf numFmtId="0" fontId="0" fillId="0" borderId="0" xfId="0" applyFont="1" applyAlignment="1">
      <alignment vertical="top" wrapText="1"/>
    </xf>
    <xf numFmtId="172" fontId="0" fillId="0" borderId="0" xfId="0" applyNumberFormat="1" applyFont="1" applyAlignment="1">
      <alignment vertical="top" wrapText="1"/>
    </xf>
    <xf numFmtId="173" fontId="22" fillId="0" borderId="0" xfId="0" applyNumberFormat="1" applyFont="1" applyBorder="1" applyAlignment="1">
      <alignment/>
    </xf>
    <xf numFmtId="1" fontId="14" fillId="0" borderId="0" xfId="0" applyNumberFormat="1" applyFont="1" applyAlignment="1">
      <alignment/>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6" fillId="0" borderId="0" xfId="0" applyFont="1" applyAlignment="1" quotePrefix="1">
      <alignment horizontal="center" vertical="top" wrapText="1"/>
    </xf>
    <xf numFmtId="174" fontId="0" fillId="0" borderId="0" xfId="0" applyNumberFormat="1" applyAlignment="1">
      <alignment/>
    </xf>
    <xf numFmtId="1" fontId="1" fillId="0" borderId="0" xfId="0" applyNumberFormat="1" applyFont="1" applyAlignment="1">
      <alignment/>
    </xf>
    <xf numFmtId="0" fontId="24" fillId="0" borderId="0" xfId="0" applyFont="1" applyAlignment="1">
      <alignment/>
    </xf>
    <xf numFmtId="0" fontId="0"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0" borderId="1" xfId="0" applyFont="1" applyBorder="1" applyAlignment="1">
      <alignment horizontal="center" vertical="center"/>
    </xf>
    <xf numFmtId="0" fontId="6" fillId="0" borderId="0"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centerContinuous" vertical="center"/>
    </xf>
    <xf numFmtId="0" fontId="6" fillId="0" borderId="0" xfId="0" applyFont="1" applyBorder="1" applyAlignment="1">
      <alignment horizontal="centerContinuous" vertical="center"/>
    </xf>
    <xf numFmtId="176" fontId="5" fillId="0" borderId="0" xfId="0" applyNumberFormat="1" applyFont="1" applyAlignment="1">
      <alignment/>
    </xf>
    <xf numFmtId="177" fontId="5" fillId="0" borderId="0" xfId="0" applyNumberFormat="1" applyFont="1" applyAlignment="1">
      <alignment/>
    </xf>
    <xf numFmtId="178" fontId="5" fillId="0" borderId="0" xfId="0" applyNumberFormat="1" applyFont="1" applyAlignment="1">
      <alignment/>
    </xf>
    <xf numFmtId="176" fontId="6" fillId="0" borderId="0" xfId="0" applyNumberFormat="1" applyFont="1" applyAlignment="1">
      <alignment/>
    </xf>
    <xf numFmtId="179" fontId="6" fillId="0" borderId="0" xfId="0" applyNumberFormat="1" applyFont="1" applyAlignment="1">
      <alignment/>
    </xf>
    <xf numFmtId="178" fontId="6" fillId="0" borderId="0" xfId="0" applyNumberFormat="1" applyFont="1" applyAlignment="1">
      <alignment/>
    </xf>
    <xf numFmtId="177" fontId="6" fillId="0" borderId="0" xfId="0" applyNumberFormat="1" applyFont="1" applyAlignment="1">
      <alignment/>
    </xf>
    <xf numFmtId="176" fontId="6" fillId="0" borderId="0" xfId="0" applyNumberFormat="1" applyFont="1" applyAlignment="1">
      <alignment horizontal="center"/>
    </xf>
    <xf numFmtId="176" fontId="5" fillId="0" borderId="0" xfId="0" applyNumberFormat="1" applyFont="1" applyAlignment="1">
      <alignment horizontal="center"/>
    </xf>
    <xf numFmtId="178" fontId="5" fillId="0" borderId="0" xfId="0" applyNumberFormat="1" applyFont="1" applyAlignment="1">
      <alignment/>
    </xf>
    <xf numFmtId="180" fontId="5" fillId="0" borderId="0" xfId="0" applyNumberFormat="1" applyFont="1" applyBorder="1" applyAlignment="1">
      <alignment/>
    </xf>
    <xf numFmtId="181" fontId="5" fillId="0" borderId="0" xfId="0" applyNumberFormat="1" applyFont="1" applyAlignment="1">
      <alignment/>
    </xf>
    <xf numFmtId="182" fontId="5" fillId="0" borderId="0" xfId="0" applyNumberFormat="1" applyFont="1" applyAlignment="1">
      <alignment/>
    </xf>
    <xf numFmtId="0" fontId="6" fillId="0" borderId="0" xfId="0" applyFont="1" applyAlignment="1">
      <alignment/>
    </xf>
    <xf numFmtId="0" fontId="4" fillId="0" borderId="2" xfId="0" applyFont="1" applyBorder="1" applyAlignment="1">
      <alignment horizontal="center"/>
    </xf>
    <xf numFmtId="0" fontId="0" fillId="0" borderId="0" xfId="0" applyFont="1" applyBorder="1" applyAlignment="1">
      <alignment/>
    </xf>
    <xf numFmtId="0" fontId="4" fillId="0" borderId="0" xfId="0" applyFont="1" applyBorder="1" applyAlignment="1">
      <alignment/>
    </xf>
    <xf numFmtId="0" fontId="27" fillId="0" borderId="0" xfId="0" applyFont="1" applyBorder="1" applyAlignment="1">
      <alignment/>
    </xf>
    <xf numFmtId="49" fontId="6" fillId="0" borderId="0" xfId="0" applyNumberFormat="1" applyFont="1" applyAlignment="1">
      <alignment horizontal="centerContinuous"/>
    </xf>
    <xf numFmtId="0" fontId="8" fillId="0" borderId="0" xfId="0" applyFont="1" applyAlignment="1">
      <alignment horizontal="centerContinuous"/>
    </xf>
    <xf numFmtId="0" fontId="0"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9" fillId="0" borderId="0" xfId="0" applyFont="1" applyAlignment="1">
      <alignment/>
    </xf>
    <xf numFmtId="0" fontId="4" fillId="0" borderId="3" xfId="0" applyFont="1" applyBorder="1" applyAlignment="1">
      <alignment horizontal="center" vertical="center"/>
    </xf>
    <xf numFmtId="0" fontId="28" fillId="0" borderId="4" xfId="0" applyFont="1" applyBorder="1" applyAlignment="1">
      <alignment horizontal="centerContinuous" vertical="center"/>
    </xf>
    <xf numFmtId="0" fontId="6" fillId="0" borderId="5" xfId="0" applyFont="1" applyBorder="1" applyAlignment="1">
      <alignment horizontal="centerContinuous" vertical="center"/>
    </xf>
    <xf numFmtId="0" fontId="28" fillId="0" borderId="4" xfId="0" applyFont="1" applyBorder="1" applyAlignment="1">
      <alignment horizontal="center" vertical="center"/>
    </xf>
    <xf numFmtId="0" fontId="4" fillId="0" borderId="2" xfId="0" applyFont="1" applyBorder="1" applyAlignment="1">
      <alignment horizontal="right"/>
    </xf>
    <xf numFmtId="0" fontId="27" fillId="0" borderId="6" xfId="0" applyFont="1" applyBorder="1" applyAlignment="1">
      <alignment horizontal="left" vertical="center"/>
    </xf>
    <xf numFmtId="0" fontId="4" fillId="0" borderId="2" xfId="0" applyFont="1" applyBorder="1" applyAlignment="1">
      <alignment/>
    </xf>
    <xf numFmtId="0" fontId="4" fillId="0" borderId="6" xfId="0" applyFont="1" applyBorder="1" applyAlignment="1">
      <alignment horizontal="left" vertical="center"/>
    </xf>
    <xf numFmtId="0" fontId="28" fillId="0" borderId="2" xfId="0" applyFont="1" applyBorder="1" applyAlignment="1">
      <alignment/>
    </xf>
    <xf numFmtId="0" fontId="28" fillId="0" borderId="2" xfId="0" applyFont="1" applyBorder="1" applyAlignment="1">
      <alignment/>
    </xf>
    <xf numFmtId="0" fontId="26" fillId="0" borderId="2" xfId="0" applyFont="1" applyBorder="1" applyAlignment="1">
      <alignment/>
    </xf>
    <xf numFmtId="0" fontId="27" fillId="0" borderId="6" xfId="0" applyFont="1" applyBorder="1" applyAlignment="1">
      <alignment/>
    </xf>
    <xf numFmtId="0" fontId="24" fillId="0" borderId="0" xfId="0" applyFont="1" applyAlignment="1">
      <alignment horizontal="left"/>
    </xf>
    <xf numFmtId="0" fontId="4" fillId="0" borderId="7" xfId="0" applyFont="1" applyBorder="1" applyAlignment="1">
      <alignment horizontal="center" vertical="center"/>
    </xf>
    <xf numFmtId="0" fontId="4" fillId="0" borderId="8" xfId="0" applyFont="1" applyBorder="1" applyAlignment="1">
      <alignment horizontal="right"/>
    </xf>
    <xf numFmtId="0" fontId="4" fillId="0" borderId="8" xfId="0" applyFont="1" applyBorder="1" applyAlignment="1">
      <alignment/>
    </xf>
    <xf numFmtId="0" fontId="28" fillId="0" borderId="0" xfId="0" applyFont="1" applyAlignment="1">
      <alignment horizontal="centerContinuous"/>
    </xf>
    <xf numFmtId="0" fontId="4" fillId="0" borderId="9" xfId="20" applyFont="1" applyBorder="1">
      <alignment/>
      <protection/>
    </xf>
    <xf numFmtId="0" fontId="27" fillId="0" borderId="9" xfId="20" applyFont="1" applyBorder="1">
      <alignment/>
      <protection/>
    </xf>
    <xf numFmtId="0" fontId="4" fillId="0" borderId="0" xfId="0" applyFont="1" applyBorder="1" applyAlignment="1">
      <alignment horizontal="right"/>
    </xf>
    <xf numFmtId="0" fontId="4" fillId="0" borderId="0" xfId="0" applyFont="1" applyAlignment="1" quotePrefix="1">
      <alignment horizontal="centerContinuous"/>
    </xf>
    <xf numFmtId="0" fontId="4" fillId="0" borderId="8" xfId="0" applyFont="1" applyBorder="1" applyAlignment="1">
      <alignment horizontal="center"/>
    </xf>
    <xf numFmtId="0" fontId="31" fillId="0" borderId="0" xfId="0" applyFont="1" applyAlignment="1">
      <alignment horizontal="centerContinuous"/>
    </xf>
    <xf numFmtId="0" fontId="15" fillId="0" borderId="0" xfId="0" applyFont="1" applyAlignment="1">
      <alignment horizontal="centerContinuous"/>
    </xf>
    <xf numFmtId="0" fontId="6" fillId="0" borderId="2" xfId="0" applyFont="1" applyBorder="1" applyAlignment="1">
      <alignment/>
    </xf>
    <xf numFmtId="175" fontId="6" fillId="0" borderId="0" xfId="0" applyNumberFormat="1" applyFont="1" applyAlignment="1">
      <alignment/>
    </xf>
    <xf numFmtId="0" fontId="26" fillId="0" borderId="2" xfId="0" applyFont="1" applyBorder="1" applyAlignment="1">
      <alignment/>
    </xf>
    <xf numFmtId="195" fontId="4" fillId="0" borderId="0" xfId="0" applyNumberFormat="1" applyFont="1" applyAlignment="1">
      <alignment horizontal="right"/>
    </xf>
    <xf numFmtId="175" fontId="28" fillId="0" borderId="0" xfId="0" applyNumberFormat="1" applyFont="1" applyAlignment="1">
      <alignment/>
    </xf>
    <xf numFmtId="0" fontId="28" fillId="0" borderId="0" xfId="0" applyFont="1" applyAlignment="1">
      <alignment/>
    </xf>
    <xf numFmtId="176" fontId="26" fillId="0" borderId="0" xfId="0" applyNumberFormat="1" applyFont="1" applyAlignment="1">
      <alignment/>
    </xf>
    <xf numFmtId="177" fontId="26" fillId="0" borderId="0" xfId="0" applyNumberFormat="1" applyFont="1" applyAlignment="1">
      <alignment/>
    </xf>
    <xf numFmtId="178" fontId="28" fillId="0" borderId="0" xfId="0" applyNumberFormat="1" applyFont="1" applyAlignment="1">
      <alignment/>
    </xf>
    <xf numFmtId="176" fontId="28" fillId="0" borderId="0" xfId="0" applyNumberFormat="1" applyFont="1" applyAlignment="1">
      <alignment/>
    </xf>
    <xf numFmtId="178" fontId="26" fillId="0" borderId="0" xfId="0" applyNumberFormat="1" applyFont="1" applyAlignment="1">
      <alignment/>
    </xf>
    <xf numFmtId="0" fontId="5" fillId="0" borderId="0" xfId="0" applyFont="1" applyBorder="1" applyAlignment="1">
      <alignment/>
    </xf>
    <xf numFmtId="0" fontId="6" fillId="0" borderId="0" xfId="0" applyFont="1" applyBorder="1" applyAlignment="1">
      <alignment/>
    </xf>
    <xf numFmtId="0" fontId="0" fillId="0" borderId="1" xfId="0" applyBorder="1" applyAlignment="1">
      <alignment/>
    </xf>
    <xf numFmtId="0" fontId="0" fillId="0" borderId="10" xfId="0" applyBorder="1" applyAlignment="1">
      <alignment/>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7" fillId="0" borderId="2" xfId="0" applyFont="1" applyBorder="1" applyAlignment="1">
      <alignment horizontal="center"/>
    </xf>
    <xf numFmtId="0" fontId="27" fillId="0" borderId="2" xfId="0" applyFont="1" applyBorder="1" applyAlignment="1">
      <alignment horizontal="center"/>
    </xf>
    <xf numFmtId="0" fontId="0" fillId="0" borderId="0" xfId="0" applyBorder="1" applyAlignment="1">
      <alignment/>
    </xf>
    <xf numFmtId="0" fontId="28" fillId="0" borderId="2" xfId="0" applyFont="1" applyBorder="1" applyAlignment="1">
      <alignment horizontal="center"/>
    </xf>
    <xf numFmtId="186" fontId="1" fillId="0" borderId="8" xfId="20" applyNumberFormat="1" applyFont="1" applyBorder="1">
      <alignment/>
      <protection/>
    </xf>
    <xf numFmtId="186" fontId="1" fillId="0" borderId="0" xfId="20" applyNumberFormat="1" applyFont="1" applyBorder="1" applyAlignment="1">
      <alignment horizontal="right"/>
      <protection/>
    </xf>
    <xf numFmtId="195" fontId="0" fillId="0" borderId="0" xfId="0" applyNumberFormat="1" applyAlignment="1">
      <alignment/>
    </xf>
    <xf numFmtId="196" fontId="4" fillId="0" borderId="8" xfId="0" applyNumberFormat="1" applyFont="1" applyBorder="1" applyAlignment="1">
      <alignment horizontal="right"/>
    </xf>
    <xf numFmtId="196" fontId="4" fillId="0" borderId="0" xfId="0" applyNumberFormat="1" applyFont="1" applyBorder="1" applyAlignment="1">
      <alignment horizontal="right"/>
    </xf>
    <xf numFmtId="195" fontId="0" fillId="0" borderId="0" xfId="0" applyNumberFormat="1" applyFont="1" applyAlignment="1">
      <alignment/>
    </xf>
    <xf numFmtId="195" fontId="0" fillId="0" borderId="0" xfId="0" applyNumberFormat="1" applyFont="1" applyBorder="1" applyAlignment="1">
      <alignment/>
    </xf>
    <xf numFmtId="195" fontId="32" fillId="0" borderId="0" xfId="0" applyNumberFormat="1" applyFont="1" applyAlignment="1">
      <alignment horizontal="right"/>
    </xf>
    <xf numFmtId="195" fontId="4" fillId="0" borderId="0" xfId="0" applyNumberFormat="1" applyFont="1" applyFill="1" applyAlignment="1">
      <alignment horizontal="right"/>
    </xf>
    <xf numFmtId="195" fontId="27" fillId="0" borderId="0" xfId="0" applyNumberFormat="1" applyFont="1" applyAlignment="1">
      <alignment horizontal="right"/>
    </xf>
    <xf numFmtId="196" fontId="27" fillId="0" borderId="0" xfId="0" applyNumberFormat="1" applyFont="1" applyBorder="1" applyAlignment="1">
      <alignment horizontal="right"/>
    </xf>
    <xf numFmtId="0" fontId="0" fillId="0" borderId="0" xfId="0" applyFont="1" applyAlignment="1">
      <alignment/>
    </xf>
    <xf numFmtId="0" fontId="28" fillId="0" borderId="5" xfId="0" applyFont="1" applyBorder="1" applyAlignment="1">
      <alignment vertical="center"/>
    </xf>
    <xf numFmtId="0" fontId="28" fillId="0" borderId="13" xfId="0" applyFont="1" applyBorder="1" applyAlignment="1">
      <alignment vertical="center"/>
    </xf>
    <xf numFmtId="0" fontId="28" fillId="0" borderId="14"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1" fontId="0" fillId="0" borderId="0" xfId="0" applyNumberFormat="1" applyFont="1" applyAlignment="1">
      <alignment/>
    </xf>
    <xf numFmtId="197" fontId="0" fillId="0" borderId="0" xfId="0" applyNumberFormat="1" applyAlignment="1">
      <alignment/>
    </xf>
    <xf numFmtId="189" fontId="0" fillId="0" borderId="0" xfId="0" applyNumberFormat="1" applyFont="1" applyAlignment="1">
      <alignment horizontal="right"/>
    </xf>
    <xf numFmtId="0" fontId="4" fillId="0" borderId="0" xfId="0" applyFont="1" applyBorder="1" applyAlignment="1">
      <alignment horizontal="center"/>
    </xf>
    <xf numFmtId="0" fontId="4" fillId="0" borderId="0" xfId="20" applyFont="1" applyBorder="1">
      <alignment/>
      <protection/>
    </xf>
    <xf numFmtId="0" fontId="6" fillId="0" borderId="0" xfId="0" applyFont="1" applyAlignment="1">
      <alignment horizontal="left" vertical="top" wrapText="1"/>
    </xf>
    <xf numFmtId="0" fontId="28" fillId="0" borderId="1" xfId="0" applyFont="1" applyBorder="1" applyAlignment="1">
      <alignment horizontal="center" vertical="center"/>
    </xf>
    <xf numFmtId="0" fontId="28" fillId="0" borderId="6" xfId="0" applyFont="1" applyBorder="1" applyAlignment="1">
      <alignment horizontal="center" vertical="center"/>
    </xf>
    <xf numFmtId="0" fontId="23"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right" vertical="top" wrapText="1"/>
    </xf>
    <xf numFmtId="0" fontId="6" fillId="0" borderId="0" xfId="0" applyFont="1" applyAlignment="1" quotePrefix="1">
      <alignment horizontal="center" vertical="top" wrapText="1"/>
    </xf>
    <xf numFmtId="0" fontId="8" fillId="0" borderId="0" xfId="0" applyFont="1" applyAlignment="1" quotePrefix="1">
      <alignment horizontal="center"/>
    </xf>
    <xf numFmtId="0" fontId="24" fillId="0" borderId="0" xfId="0" applyFont="1" applyAlignment="1">
      <alignment horizontal="center"/>
    </xf>
    <xf numFmtId="0" fontId="4" fillId="0" borderId="5"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27" fillId="0" borderId="0" xfId="0" applyFont="1" applyAlignment="1">
      <alignment horizontal="center"/>
    </xf>
    <xf numFmtId="0" fontId="28" fillId="0" borderId="7" xfId="0" applyFont="1" applyBorder="1" applyAlignment="1">
      <alignment horizontal="center" vertical="center"/>
    </xf>
    <xf numFmtId="0" fontId="28" fillId="0" borderId="1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28" fillId="0" borderId="10" xfId="0" applyFont="1" applyBorder="1" applyAlignment="1">
      <alignment horizontal="center" vertical="center"/>
    </xf>
    <xf numFmtId="0" fontId="30" fillId="0" borderId="1"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0" xfId="0" applyFont="1" applyBorder="1" applyAlignment="1">
      <alignment horizontal="center" vertical="center" wrapText="1"/>
    </xf>
    <xf numFmtId="49" fontId="6" fillId="0" borderId="0" xfId="0" applyNumberFormat="1" applyFont="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right"/>
    </xf>
    <xf numFmtId="0" fontId="28" fillId="0" borderId="3" xfId="0" applyFont="1" applyBorder="1" applyAlignment="1">
      <alignment horizontal="center" vertical="center"/>
    </xf>
    <xf numFmtId="0" fontId="28" fillId="0" borderId="12"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28" fillId="0" borderId="5" xfId="0" applyFont="1" applyBorder="1" applyAlignment="1">
      <alignment horizontal="center" vertical="center"/>
    </xf>
    <xf numFmtId="0" fontId="28" fillId="0" borderId="13"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28" fillId="0" borderId="8" xfId="0" applyFont="1" applyBorder="1" applyAlignment="1">
      <alignment horizontal="center" vertical="center"/>
    </xf>
  </cellXfs>
  <cellStyles count="9">
    <cellStyle name="Normal" xfId="0"/>
    <cellStyle name="Followed Hyperlink" xfId="15"/>
    <cellStyle name="Comma" xfId="16"/>
    <cellStyle name="Comma [0]" xfId="17"/>
    <cellStyle name="Hyperlink" xfId="18"/>
    <cellStyle name="Percent" xfId="19"/>
    <cellStyle name="Standard_BVG060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9125"/>
          <c:w val="0.87575"/>
          <c:h val="0.588"/>
        </c:manualLayout>
      </c:layout>
      <c:barChart>
        <c:barDir val="col"/>
        <c:grouping val="clustered"/>
        <c:varyColors val="0"/>
        <c:ser>
          <c:idx val="0"/>
          <c:order val="0"/>
          <c:tx>
            <c:strRef>
              <c:f>'Daten1-2'!$A$4</c:f>
              <c:strCache>
                <c:ptCount val="1"/>
                <c:pt idx="0">
                  <c:v>Kohle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'Daten1-2'!$B$4:$C$4</c:f>
              <c:numCache>
                <c:ptCount val="2"/>
                <c:pt idx="0">
                  <c:v>3303</c:v>
                </c:pt>
                <c:pt idx="1">
                  <c:v>3425</c:v>
                </c:pt>
              </c:numCache>
            </c:numRef>
          </c:val>
        </c:ser>
        <c:ser>
          <c:idx val="1"/>
          <c:order val="1"/>
          <c:tx>
            <c:strRef>
              <c:f>'Daten1-2'!$A$5</c:f>
              <c:strCache>
                <c:ptCount val="1"/>
                <c:pt idx="0">
                  <c:v>Heizöl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'Daten1-2'!$B$5:$C$5</c:f>
              <c:numCache>
                <c:ptCount val="2"/>
                <c:pt idx="0">
                  <c:v>2862</c:v>
                </c:pt>
                <c:pt idx="1">
                  <c:v>4023</c:v>
                </c:pt>
              </c:numCache>
            </c:numRef>
          </c:val>
        </c:ser>
        <c:ser>
          <c:idx val="2"/>
          <c:order val="2"/>
          <c:tx>
            <c:strRef>
              <c:f>'Daten1-2'!$A$6</c:f>
              <c:strCache>
                <c:ptCount val="1"/>
                <c:pt idx="0">
                  <c:v>Erdgas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'Daten1-2'!$B$6:$C$6</c:f>
              <c:numCache>
                <c:ptCount val="2"/>
                <c:pt idx="0">
                  <c:v>18546</c:v>
                </c:pt>
                <c:pt idx="1">
                  <c:v>19161</c:v>
                </c:pt>
              </c:numCache>
            </c:numRef>
          </c:val>
        </c:ser>
        <c:ser>
          <c:idx val="3"/>
          <c:order val="3"/>
          <c:tx>
            <c:strRef>
              <c:f>'Daten1-2'!$A$7</c:f>
              <c:strCache>
                <c:ptCount val="1"/>
                <c:pt idx="0">
                  <c:v>Erneuerbare Energien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'Daten1-2'!$B$7:$C$7</c:f>
              <c:numCache>
                <c:ptCount val="2"/>
                <c:pt idx="0">
                  <c:v>11646</c:v>
                </c:pt>
                <c:pt idx="1">
                  <c:v>13831</c:v>
                </c:pt>
              </c:numCache>
            </c:numRef>
          </c:val>
        </c:ser>
        <c:ser>
          <c:idx val="4"/>
          <c:order val="4"/>
          <c:tx>
            <c:strRef>
              <c:f>'Daten1-2'!$A$8</c:f>
              <c:strCache>
                <c:ptCount val="1"/>
                <c:pt idx="0">
                  <c:v>Strom</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'Daten1-2'!$B$8:$C$8</c:f>
              <c:numCache>
                <c:ptCount val="2"/>
                <c:pt idx="0">
                  <c:v>16264</c:v>
                </c:pt>
                <c:pt idx="1">
                  <c:v>17337</c:v>
                </c:pt>
              </c:numCache>
            </c:numRef>
          </c:val>
        </c:ser>
        <c:ser>
          <c:idx val="5"/>
          <c:order val="5"/>
          <c:tx>
            <c:strRef>
              <c:f>'Daten1-2'!$A$9</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'Daten1-2'!$B$9:$C$9</c:f>
              <c:numCache>
                <c:ptCount val="2"/>
                <c:pt idx="0">
                  <c:v>1592</c:v>
                </c:pt>
                <c:pt idx="1">
                  <c:v>1496</c:v>
                </c:pt>
              </c:numCache>
            </c:numRef>
          </c:val>
        </c:ser>
        <c:ser>
          <c:idx val="6"/>
          <c:order val="6"/>
          <c:tx>
            <c:strRef>
              <c:f>'Daten1-2'!$A$10</c:f>
              <c:strCache>
                <c:ptCount val="1"/>
                <c:pt idx="0">
                  <c:v>Sonstige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'Daten1-2'!$B$3:$C$3</c:f>
              <c:numCache>
                <c:ptCount val="2"/>
                <c:pt idx="0">
                  <c:v>2003</c:v>
                </c:pt>
                <c:pt idx="1">
                  <c:v>2004</c:v>
                </c:pt>
              </c:numCache>
            </c:numRef>
          </c:cat>
          <c:val>
            <c:numRef>
              <c:f>'Daten1-2'!$B$10:$C$10</c:f>
              <c:numCache>
                <c:ptCount val="2"/>
                <c:pt idx="0">
                  <c:v>1058</c:v>
                </c:pt>
                <c:pt idx="1">
                  <c:v>748</c:v>
                </c:pt>
              </c:numCache>
            </c:numRef>
          </c:val>
        </c:ser>
        <c:axId val="6000401"/>
        <c:axId val="54003610"/>
      </c:barChart>
      <c:catAx>
        <c:axId val="600040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003610"/>
        <c:crosses val="autoZero"/>
        <c:auto val="1"/>
        <c:lblOffset val="100"/>
        <c:noMultiLvlLbl val="0"/>
      </c:catAx>
      <c:valAx>
        <c:axId val="5400361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00401"/>
        <c:crossesAt val="1"/>
        <c:crossBetween val="between"/>
        <c:dispUnits/>
      </c:valAx>
      <c:spPr>
        <a:solidFill>
          <a:srgbClr val="FFFFFF"/>
        </a:solidFill>
        <a:ln w="12700">
          <a:solidFill/>
        </a:ln>
      </c:spPr>
    </c:plotArea>
    <c:legend>
      <c:legendPos val="b"/>
      <c:layout>
        <c:manualLayout>
          <c:xMode val="edge"/>
          <c:yMode val="edge"/>
          <c:x val="0.11125"/>
          <c:y val="0.89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23225"/>
          <c:w val="0.8305"/>
          <c:h val="0.54025"/>
        </c:manualLayout>
      </c:layout>
      <c:barChart>
        <c:barDir val="col"/>
        <c:grouping val="clustered"/>
        <c:varyColors val="0"/>
        <c:ser>
          <c:idx val="0"/>
          <c:order val="0"/>
          <c:tx>
            <c:strRef>
              <c:f>'Daten1-2'!$A$16</c:f>
              <c:strCache>
                <c:ptCount val="1"/>
                <c:pt idx="0">
                  <c:v>Vorleistungsgüterproduzenten/Energie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'Daten1-2'!$B$15:$C$15</c:f>
              <c:numCache>
                <c:ptCount val="2"/>
                <c:pt idx="0">
                  <c:v>2003</c:v>
                </c:pt>
                <c:pt idx="1">
                  <c:v>2004</c:v>
                </c:pt>
              </c:numCache>
            </c:numRef>
          </c:cat>
          <c:val>
            <c:numRef>
              <c:f>'Daten1-2'!$B$16:$C$16</c:f>
              <c:numCache>
                <c:ptCount val="2"/>
                <c:pt idx="0">
                  <c:v>693</c:v>
                </c:pt>
                <c:pt idx="1">
                  <c:v>735</c:v>
                </c:pt>
              </c:numCache>
            </c:numRef>
          </c:val>
        </c:ser>
        <c:ser>
          <c:idx val="1"/>
          <c:order val="1"/>
          <c:tx>
            <c:strRef>
              <c:f>'Daten1-2'!$A$17</c:f>
              <c:strCache>
                <c:ptCount val="1"/>
                <c:pt idx="0">
                  <c:v>Investitionsgüterproduzenten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'Daten1-2'!$B$15:$C$15</c:f>
              <c:numCache>
                <c:ptCount val="2"/>
                <c:pt idx="0">
                  <c:v>2003</c:v>
                </c:pt>
                <c:pt idx="1">
                  <c:v>2004</c:v>
                </c:pt>
              </c:numCache>
            </c:numRef>
          </c:cat>
          <c:val>
            <c:numRef>
              <c:f>'Daten1-2'!$B$17:$C$17</c:f>
              <c:numCache>
                <c:ptCount val="2"/>
                <c:pt idx="0">
                  <c:v>104</c:v>
                </c:pt>
                <c:pt idx="1">
                  <c:v>104</c:v>
                </c:pt>
              </c:numCache>
            </c:numRef>
          </c:val>
        </c:ser>
        <c:ser>
          <c:idx val="2"/>
          <c:order val="2"/>
          <c:tx>
            <c:strRef>
              <c:f>'Daten1-2'!$A$18</c:f>
              <c:strCache>
                <c:ptCount val="1"/>
                <c:pt idx="0">
                  <c:v>Gebrauchsgüterproduzenten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'Daten1-2'!$B$15:$C$15</c:f>
              <c:numCache>
                <c:ptCount val="2"/>
                <c:pt idx="0">
                  <c:v>2003</c:v>
                </c:pt>
                <c:pt idx="1">
                  <c:v>2004</c:v>
                </c:pt>
              </c:numCache>
            </c:numRef>
          </c:cat>
          <c:val>
            <c:numRef>
              <c:f>'Daten1-2'!$B$18:$C$18</c:f>
              <c:numCache>
                <c:ptCount val="2"/>
                <c:pt idx="0">
                  <c:v>80</c:v>
                </c:pt>
                <c:pt idx="1">
                  <c:v>80</c:v>
                </c:pt>
              </c:numCache>
            </c:numRef>
          </c:val>
        </c:ser>
        <c:ser>
          <c:idx val="3"/>
          <c:order val="3"/>
          <c:tx>
            <c:strRef>
              <c:f>'Daten1-2'!$A$19</c:f>
              <c:strCache>
                <c:ptCount val="1"/>
                <c:pt idx="0">
                  <c:v>Verbrauchsgüterproduzenten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'Daten1-2'!$B$15:$C$15</c:f>
              <c:numCache>
                <c:ptCount val="2"/>
                <c:pt idx="0">
                  <c:v>2003</c:v>
                </c:pt>
                <c:pt idx="1">
                  <c:v>2004</c:v>
                </c:pt>
              </c:numCache>
            </c:numRef>
          </c:cat>
          <c:val>
            <c:numRef>
              <c:f>'Daten1-2'!$B$19:$C$19</c:f>
              <c:numCache>
                <c:ptCount val="2"/>
                <c:pt idx="0">
                  <c:v>159</c:v>
                </c:pt>
                <c:pt idx="1">
                  <c:v>173</c:v>
                </c:pt>
              </c:numCache>
            </c:numRef>
          </c:val>
        </c:ser>
        <c:axId val="16270443"/>
        <c:axId val="12216260"/>
      </c:barChart>
      <c:catAx>
        <c:axId val="1627044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216260"/>
        <c:crosses val="autoZero"/>
        <c:auto val="1"/>
        <c:lblOffset val="100"/>
        <c:noMultiLvlLbl val="0"/>
      </c:catAx>
      <c:valAx>
        <c:axId val="1221626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270443"/>
        <c:crossesAt val="1"/>
        <c:crossBetween val="between"/>
        <c:dispUnits/>
      </c:valAx>
      <c:spPr>
        <a:solidFill>
          <a:srgbClr val="FFFFFF"/>
        </a:solidFill>
        <a:ln w="12700">
          <a:solidFill/>
        </a:ln>
      </c:spPr>
    </c:plotArea>
    <c:legend>
      <c:legendPos val="b"/>
      <c:layout>
        <c:manualLayout>
          <c:xMode val="edge"/>
          <c:yMode val="edge"/>
          <c:x val="0.17525"/>
          <c:y val="0.7995"/>
          <c:w val="0.79375"/>
          <c:h val="0.091"/>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22875"/>
          <c:w val="0.8315"/>
          <c:h val="0.64625"/>
        </c:manualLayout>
      </c:layout>
      <c:barChart>
        <c:barDir val="col"/>
        <c:grouping val="clustered"/>
        <c:varyColors val="0"/>
        <c:ser>
          <c:idx val="0"/>
          <c:order val="0"/>
          <c:tx>
            <c:strRef>
              <c:f>'Daten3-4'!$A$4</c:f>
              <c:strCache>
                <c:ptCount val="1"/>
                <c:pt idx="0">
                  <c:v>Vorleistungsgüterproduzenten/Energie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'Daten3-4'!$B$3:$C$3</c:f>
              <c:numCache>
                <c:ptCount val="2"/>
                <c:pt idx="0">
                  <c:v>2003</c:v>
                </c:pt>
                <c:pt idx="1">
                  <c:v>2004</c:v>
                </c:pt>
              </c:numCache>
            </c:numRef>
          </c:cat>
          <c:val>
            <c:numRef>
              <c:f>'Daten3-4'!$B$4:$C$4</c:f>
              <c:numCache>
                <c:ptCount val="2"/>
                <c:pt idx="0">
                  <c:v>4877</c:v>
                </c:pt>
                <c:pt idx="1">
                  <c:v>4792.71117600593</c:v>
                </c:pt>
              </c:numCache>
            </c:numRef>
          </c:val>
        </c:ser>
        <c:ser>
          <c:idx val="1"/>
          <c:order val="1"/>
          <c:tx>
            <c:strRef>
              <c:f>'Daten3-4'!$A$5</c:f>
              <c:strCache>
                <c:ptCount val="1"/>
                <c:pt idx="0">
                  <c:v>Investitionsgüterproduzenten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'Daten3-4'!$B$3:$C$3</c:f>
              <c:numCache>
                <c:ptCount val="2"/>
                <c:pt idx="0">
                  <c:v>2003</c:v>
                </c:pt>
                <c:pt idx="1">
                  <c:v>2004</c:v>
                </c:pt>
              </c:numCache>
            </c:numRef>
          </c:cat>
          <c:val>
            <c:numRef>
              <c:f>'Daten3-4'!$B$5:$C$5</c:f>
              <c:numCache>
                <c:ptCount val="2"/>
                <c:pt idx="0">
                  <c:v>591</c:v>
                </c:pt>
                <c:pt idx="1">
                  <c:v>560.762455792977</c:v>
                </c:pt>
              </c:numCache>
            </c:numRef>
          </c:val>
        </c:ser>
        <c:ser>
          <c:idx val="2"/>
          <c:order val="2"/>
          <c:tx>
            <c:strRef>
              <c:f>'Daten3-4'!$A$6</c:f>
              <c:strCache>
                <c:ptCount val="1"/>
                <c:pt idx="0">
                  <c:v>Gebrauchsgüterproduzenten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'Daten3-4'!$B$3:$C$3</c:f>
              <c:numCache>
                <c:ptCount val="2"/>
                <c:pt idx="0">
                  <c:v>2003</c:v>
                </c:pt>
                <c:pt idx="1">
                  <c:v>2004</c:v>
                </c:pt>
              </c:numCache>
            </c:numRef>
          </c:cat>
          <c:val>
            <c:numRef>
              <c:f>'Daten3-4'!$B$6:$C$6</c:f>
              <c:numCache>
                <c:ptCount val="2"/>
                <c:pt idx="0">
                  <c:v>706</c:v>
                </c:pt>
                <c:pt idx="1">
                  <c:v>654.78981431576</c:v>
                </c:pt>
              </c:numCache>
            </c:numRef>
          </c:val>
        </c:ser>
        <c:ser>
          <c:idx val="3"/>
          <c:order val="3"/>
          <c:tx>
            <c:strRef>
              <c:f>'Daten3-4'!$A$7</c:f>
              <c:strCache>
                <c:ptCount val="1"/>
                <c:pt idx="0">
                  <c:v>Verbrauchsgüterproduzenten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'Daten3-4'!$B$3:$C$3</c:f>
              <c:numCache>
                <c:ptCount val="2"/>
                <c:pt idx="0">
                  <c:v>2003</c:v>
                </c:pt>
                <c:pt idx="1">
                  <c:v>2004</c:v>
                </c:pt>
              </c:numCache>
            </c:numRef>
          </c:cat>
          <c:val>
            <c:numRef>
              <c:f>'Daten3-4'!$B$7:$C$7</c:f>
              <c:numCache>
                <c:ptCount val="2"/>
                <c:pt idx="0">
                  <c:v>911</c:v>
                </c:pt>
                <c:pt idx="1">
                  <c:v>1152.67752474462</c:v>
                </c:pt>
              </c:numCache>
            </c:numRef>
          </c:val>
        </c:ser>
        <c:axId val="42837477"/>
        <c:axId val="49992974"/>
      </c:barChart>
      <c:catAx>
        <c:axId val="42837477"/>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9992974"/>
        <c:crosses val="autoZero"/>
        <c:auto val="1"/>
        <c:lblOffset val="100"/>
        <c:noMultiLvlLbl val="0"/>
      </c:catAx>
      <c:valAx>
        <c:axId val="49992974"/>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2837477"/>
        <c:crossesAt val="1"/>
        <c:crossBetween val="between"/>
        <c:dispUnits/>
      </c:valAx>
      <c:spPr>
        <a:solidFill>
          <a:srgbClr val="FFFFFF"/>
        </a:solidFill>
        <a:ln w="12700">
          <a:solidFill/>
        </a:ln>
      </c:spPr>
    </c:plotArea>
    <c:legend>
      <c:legendPos val="r"/>
      <c:layout>
        <c:manualLayout>
          <c:xMode val="edge"/>
          <c:yMode val="edge"/>
          <c:x val="0.1605"/>
          <c:y val="0.8655"/>
          <c:w val="0.772"/>
          <c:h val="0.093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224"/>
          <c:w val="0.8575"/>
          <c:h val="0.671"/>
        </c:manualLayout>
      </c:layout>
      <c:barChart>
        <c:barDir val="col"/>
        <c:grouping val="clustered"/>
        <c:varyColors val="0"/>
        <c:ser>
          <c:idx val="0"/>
          <c:order val="0"/>
          <c:tx>
            <c:strRef>
              <c:f>'Daten3-4'!$A$13</c:f>
              <c:strCache>
                <c:ptCount val="1"/>
                <c:pt idx="0">
                  <c:v>Bezug Inland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'Daten3-4'!$B$12:$C$12</c:f>
              <c:numCache>
                <c:ptCount val="2"/>
                <c:pt idx="0">
                  <c:v>2003</c:v>
                </c:pt>
                <c:pt idx="1">
                  <c:v>2004</c:v>
                </c:pt>
              </c:numCache>
            </c:numRef>
          </c:cat>
          <c:val>
            <c:numRef>
              <c:f>'Daten3-4'!$B$13:$C$13</c:f>
              <c:numCache>
                <c:ptCount val="2"/>
                <c:pt idx="0">
                  <c:v>15140.24937</c:v>
                </c:pt>
                <c:pt idx="1">
                  <c:v>16364</c:v>
                </c:pt>
              </c:numCache>
            </c:numRef>
          </c:val>
        </c:ser>
        <c:ser>
          <c:idx val="1"/>
          <c:order val="1"/>
          <c:tx>
            <c:strRef>
              <c:f>'Daten3-4'!$A$14</c:f>
              <c:strCache>
                <c:ptCount val="1"/>
                <c:pt idx="0">
                  <c:v>Eigene Erzeugung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'Daten3-4'!$B$12:$C$12</c:f>
              <c:numCache>
                <c:ptCount val="2"/>
                <c:pt idx="0">
                  <c:v>2003</c:v>
                </c:pt>
                <c:pt idx="1">
                  <c:v>2004</c:v>
                </c:pt>
              </c:numCache>
            </c:numRef>
          </c:cat>
          <c:val>
            <c:numRef>
              <c:f>'Daten3-4'!$B$14:$C$14</c:f>
              <c:numCache>
                <c:ptCount val="2"/>
                <c:pt idx="0">
                  <c:v>2099.939184</c:v>
                </c:pt>
                <c:pt idx="1">
                  <c:v>2181</c:v>
                </c:pt>
              </c:numCache>
            </c:numRef>
          </c:val>
        </c:ser>
        <c:ser>
          <c:idx val="2"/>
          <c:order val="2"/>
          <c:tx>
            <c:strRef>
              <c:f>'Daten3-4'!$A$15</c:f>
              <c:strCache>
                <c:ptCount val="1"/>
                <c:pt idx="0">
                  <c:v>Abgabe Inland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'Daten3-4'!$B$12:$C$12</c:f>
              <c:numCache>
                <c:ptCount val="2"/>
                <c:pt idx="0">
                  <c:v>2003</c:v>
                </c:pt>
                <c:pt idx="1">
                  <c:v>2004</c:v>
                </c:pt>
              </c:numCache>
            </c:numRef>
          </c:cat>
          <c:val>
            <c:numRef>
              <c:f>'Daten3-4'!$B$15:$C$15</c:f>
              <c:numCache>
                <c:ptCount val="2"/>
                <c:pt idx="0">
                  <c:v>976.4320752</c:v>
                </c:pt>
                <c:pt idx="1">
                  <c:v>1208</c:v>
                </c:pt>
              </c:numCache>
            </c:numRef>
          </c:val>
        </c:ser>
        <c:ser>
          <c:idx val="3"/>
          <c:order val="3"/>
          <c:tx>
            <c:strRef>
              <c:f>'Daten3-4'!$A$16</c:f>
              <c:strCache>
                <c:ptCount val="1"/>
                <c:pt idx="0">
                  <c:v>Verbrauch</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'Daten3-4'!$B$12:$C$12</c:f>
              <c:numCache>
                <c:ptCount val="2"/>
                <c:pt idx="0">
                  <c:v>2003</c:v>
                </c:pt>
                <c:pt idx="1">
                  <c:v>2004</c:v>
                </c:pt>
              </c:numCache>
            </c:numRef>
          </c:cat>
          <c:val>
            <c:numRef>
              <c:f>'Daten3-4'!$B$16:$C$16</c:f>
              <c:numCache>
                <c:ptCount val="2"/>
                <c:pt idx="0">
                  <c:v>16263.756478800002</c:v>
                </c:pt>
                <c:pt idx="1">
                  <c:v>17337</c:v>
                </c:pt>
              </c:numCache>
            </c:numRef>
          </c:val>
        </c:ser>
        <c:axId val="47283583"/>
        <c:axId val="22899064"/>
      </c:barChart>
      <c:catAx>
        <c:axId val="47283583"/>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2899064"/>
        <c:crosses val="autoZero"/>
        <c:auto val="1"/>
        <c:lblOffset val="100"/>
        <c:noMultiLvlLbl val="0"/>
      </c:catAx>
      <c:valAx>
        <c:axId val="22899064"/>
        <c:scaling>
          <c:orientation val="minMax"/>
        </c:scaling>
        <c:axPos val="l"/>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7283583"/>
        <c:crossesAt val="1"/>
        <c:crossBetween val="between"/>
        <c:dispUnits/>
      </c:valAx>
      <c:spPr>
        <a:solidFill>
          <a:srgbClr val="FFFFFF"/>
        </a:solidFill>
        <a:ln w="12700">
          <a:solidFill/>
        </a:ln>
      </c:spPr>
    </c:plotArea>
    <c:legend>
      <c:legendPos val="b"/>
      <c:layout>
        <c:manualLayout>
          <c:xMode val="edge"/>
          <c:yMode val="edge"/>
          <c:x val="0.11675"/>
          <c:y val="0.9115"/>
          <c:w val="0.76825"/>
          <c:h val="0.04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0.14225</cdr:x>
      <cdr:y>0.05075</cdr:y>
    </cdr:from>
    <cdr:to>
      <cdr:x>0.892</cdr:x>
      <cdr:y>0.15975</cdr:y>
    </cdr:to>
    <cdr:sp>
      <cdr:nvSpPr>
        <cdr:cNvPr id="1" name="TextBox 1"/>
        <cdr:cNvSpPr txBox="1">
          <a:spLocks noChangeArrowheads="1"/>
        </cdr:cNvSpPr>
      </cdr:nvSpPr>
      <cdr:spPr>
        <a:xfrm>
          <a:off x="752475" y="209550"/>
          <a:ext cx="398145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2. Energieverbrauch je Beschäftigten 2003 und 2004              nach Hauptgruppen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6</xdr:col>
      <xdr:colOff>752475</xdr:colOff>
      <xdr:row>25</xdr:row>
      <xdr:rowOff>152400</xdr:rowOff>
    </xdr:to>
    <xdr:graphicFrame>
      <xdr:nvGraphicFramePr>
        <xdr:cNvPr id="1" name="Chart 9"/>
        <xdr:cNvGraphicFramePr/>
      </xdr:nvGraphicFramePr>
      <xdr:xfrm>
        <a:off x="19050" y="161925"/>
        <a:ext cx="5305425" cy="4038600"/>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3</xdr:row>
      <xdr:rowOff>142875</xdr:rowOff>
    </xdr:from>
    <xdr:to>
      <xdr:col>6</xdr:col>
      <xdr:colOff>85725</xdr:colOff>
      <xdr:row>5</xdr:row>
      <xdr:rowOff>95250</xdr:rowOff>
    </xdr:to>
    <xdr:sp>
      <xdr:nvSpPr>
        <xdr:cNvPr id="2" name="TextBox 10"/>
        <xdr:cNvSpPr txBox="1">
          <a:spLocks noChangeArrowheads="1"/>
        </xdr:cNvSpPr>
      </xdr:nvSpPr>
      <xdr:spPr>
        <a:xfrm>
          <a:off x="1019175" y="628650"/>
          <a:ext cx="3638550" cy="2762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 Verbrauch von Energieträgern 2003 und 2004</a:t>
          </a:r>
        </a:p>
      </xdr:txBody>
    </xdr:sp>
    <xdr:clientData/>
  </xdr:twoCellAnchor>
  <xdr:twoCellAnchor>
    <xdr:from>
      <xdr:col>0</xdr:col>
      <xdr:colOff>752475</xdr:colOff>
      <xdr:row>7</xdr:row>
      <xdr:rowOff>85725</xdr:rowOff>
    </xdr:from>
    <xdr:to>
      <xdr:col>1</xdr:col>
      <xdr:colOff>333375</xdr:colOff>
      <xdr:row>8</xdr:row>
      <xdr:rowOff>142875</xdr:rowOff>
    </xdr:to>
    <xdr:sp>
      <xdr:nvSpPr>
        <xdr:cNvPr id="3" name="TextBox 11"/>
        <xdr:cNvSpPr txBox="1">
          <a:spLocks noChangeArrowheads="1"/>
        </xdr:cNvSpPr>
      </xdr:nvSpPr>
      <xdr:spPr>
        <a:xfrm>
          <a:off x="752475" y="1219200"/>
          <a:ext cx="342900"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TJ</a:t>
          </a:r>
        </a:p>
      </xdr:txBody>
    </xdr:sp>
    <xdr:clientData/>
  </xdr:twoCellAnchor>
  <xdr:twoCellAnchor>
    <xdr:from>
      <xdr:col>0</xdr:col>
      <xdr:colOff>19050</xdr:colOff>
      <xdr:row>31</xdr:row>
      <xdr:rowOff>9525</xdr:rowOff>
    </xdr:from>
    <xdr:to>
      <xdr:col>6</xdr:col>
      <xdr:colOff>752475</xdr:colOff>
      <xdr:row>56</xdr:row>
      <xdr:rowOff>133350</xdr:rowOff>
    </xdr:to>
    <xdr:graphicFrame>
      <xdr:nvGraphicFramePr>
        <xdr:cNvPr id="4" name="Chart 12"/>
        <xdr:cNvGraphicFramePr/>
      </xdr:nvGraphicFramePr>
      <xdr:xfrm>
        <a:off x="19050" y="5029200"/>
        <a:ext cx="5305425" cy="4171950"/>
      </xdr:xfrm>
      <a:graphic>
        <a:graphicData uri="http://schemas.openxmlformats.org/drawingml/2006/chart">
          <c:chart xmlns:c="http://schemas.openxmlformats.org/drawingml/2006/chart" r:id="rId2"/>
        </a:graphicData>
      </a:graphic>
    </xdr:graphicFrame>
    <xdr:clientData/>
  </xdr:twoCellAnchor>
  <xdr:oneCellAnchor>
    <xdr:from>
      <xdr:col>0</xdr:col>
      <xdr:colOff>38100</xdr:colOff>
      <xdr:row>55</xdr:row>
      <xdr:rowOff>104775</xdr:rowOff>
    </xdr:from>
    <xdr:ext cx="1628775" cy="142875"/>
    <xdr:sp>
      <xdr:nvSpPr>
        <xdr:cNvPr id="5" name="TextBox 13"/>
        <xdr:cNvSpPr txBox="1">
          <a:spLocks noChangeArrowheads="1"/>
        </xdr:cNvSpPr>
      </xdr:nvSpPr>
      <xdr:spPr>
        <a:xfrm>
          <a:off x="38100" y="9010650"/>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38100</xdr:colOff>
      <xdr:row>36</xdr:row>
      <xdr:rowOff>28575</xdr:rowOff>
    </xdr:from>
    <xdr:to>
      <xdr:col>1</xdr:col>
      <xdr:colOff>561975</xdr:colOff>
      <xdr:row>37</xdr:row>
      <xdr:rowOff>19050</xdr:rowOff>
    </xdr:to>
    <xdr:sp>
      <xdr:nvSpPr>
        <xdr:cNvPr id="6" name="TextBox 14"/>
        <xdr:cNvSpPr txBox="1">
          <a:spLocks noChangeArrowheads="1"/>
        </xdr:cNvSpPr>
      </xdr:nvSpPr>
      <xdr:spPr>
        <a:xfrm>
          <a:off x="800100" y="5857875"/>
          <a:ext cx="52387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1000 MJ</a:t>
          </a:r>
        </a:p>
      </xdr:txBody>
    </xdr:sp>
    <xdr:clientData/>
  </xdr:twoCellAnchor>
  <xdr:oneCellAnchor>
    <xdr:from>
      <xdr:col>0</xdr:col>
      <xdr:colOff>38100</xdr:colOff>
      <xdr:row>25</xdr:row>
      <xdr:rowOff>0</xdr:rowOff>
    </xdr:from>
    <xdr:ext cx="1628775" cy="142875"/>
    <xdr:sp>
      <xdr:nvSpPr>
        <xdr:cNvPr id="7" name="TextBox 15"/>
        <xdr:cNvSpPr txBox="1">
          <a:spLocks noChangeArrowheads="1"/>
        </xdr:cNvSpPr>
      </xdr:nvSpPr>
      <xdr:spPr>
        <a:xfrm>
          <a:off x="38100" y="404812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cdr:x>
      <cdr:y>0.091</cdr:y>
    </cdr:from>
    <cdr:to>
      <cdr:x>0.80525</cdr:x>
      <cdr:y>0.15175</cdr:y>
    </cdr:to>
    <cdr:sp>
      <cdr:nvSpPr>
        <cdr:cNvPr id="1" name="TextBox 1"/>
        <cdr:cNvSpPr txBox="1">
          <a:spLocks noChangeArrowheads="1"/>
        </cdr:cNvSpPr>
      </cdr:nvSpPr>
      <cdr:spPr>
        <a:xfrm>
          <a:off x="1362075" y="371475"/>
          <a:ext cx="2905125" cy="2571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4. Strombilanz 2003 und 2004</a:t>
          </a:r>
        </a:p>
      </cdr:txBody>
    </cdr:sp>
  </cdr:relSizeAnchor>
  <cdr:relSizeAnchor xmlns:cdr="http://schemas.openxmlformats.org/drawingml/2006/chartDrawing">
    <cdr:from>
      <cdr:x>0.10525</cdr:x>
      <cdr:y>0.19575</cdr:y>
    </cdr:from>
    <cdr:to>
      <cdr:x>0.23475</cdr:x>
      <cdr:y>0.2355</cdr:y>
    </cdr:to>
    <cdr:sp>
      <cdr:nvSpPr>
        <cdr:cNvPr id="2" name="TextBox 2"/>
        <cdr:cNvSpPr txBox="1">
          <a:spLocks noChangeArrowheads="1"/>
        </cdr:cNvSpPr>
      </cdr:nvSpPr>
      <cdr:spPr>
        <a:xfrm>
          <a:off x="552450" y="809625"/>
          <a:ext cx="685800"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TJ</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6</xdr:col>
      <xdr:colOff>752475</xdr:colOff>
      <xdr:row>26</xdr:row>
      <xdr:rowOff>9525</xdr:rowOff>
    </xdr:to>
    <xdr:graphicFrame>
      <xdr:nvGraphicFramePr>
        <xdr:cNvPr id="1" name="Chart 1"/>
        <xdr:cNvGraphicFramePr/>
      </xdr:nvGraphicFramePr>
      <xdr:xfrm>
        <a:off x="19050" y="171450"/>
        <a:ext cx="5305425" cy="40481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30</xdr:row>
      <xdr:rowOff>19050</xdr:rowOff>
    </xdr:from>
    <xdr:to>
      <xdr:col>6</xdr:col>
      <xdr:colOff>742950</xdr:colOff>
      <xdr:row>55</xdr:row>
      <xdr:rowOff>142875</xdr:rowOff>
    </xdr:to>
    <xdr:graphicFrame>
      <xdr:nvGraphicFramePr>
        <xdr:cNvPr id="2" name="Chart 2"/>
        <xdr:cNvGraphicFramePr/>
      </xdr:nvGraphicFramePr>
      <xdr:xfrm>
        <a:off x="9525" y="4876800"/>
        <a:ext cx="5305425" cy="4171950"/>
      </xdr:xfrm>
      <a:graphic>
        <a:graphicData uri="http://schemas.openxmlformats.org/drawingml/2006/chart">
          <c:chart xmlns:c="http://schemas.openxmlformats.org/drawingml/2006/chart" r:id="rId2"/>
        </a:graphicData>
      </a:graphic>
    </xdr:graphicFrame>
    <xdr:clientData/>
  </xdr:twoCellAnchor>
  <xdr:twoCellAnchor>
    <xdr:from>
      <xdr:col>1</xdr:col>
      <xdr:colOff>371475</xdr:colOff>
      <xdr:row>2</xdr:row>
      <xdr:rowOff>38100</xdr:rowOff>
    </xdr:from>
    <xdr:to>
      <xdr:col>5</xdr:col>
      <xdr:colOff>581025</xdr:colOff>
      <xdr:row>5</xdr:row>
      <xdr:rowOff>57150</xdr:rowOff>
    </xdr:to>
    <xdr:sp>
      <xdr:nvSpPr>
        <xdr:cNvPr id="3" name="TextBox 3"/>
        <xdr:cNvSpPr txBox="1">
          <a:spLocks noChangeArrowheads="1"/>
        </xdr:cNvSpPr>
      </xdr:nvSpPr>
      <xdr:spPr>
        <a:xfrm>
          <a:off x="1133475" y="361950"/>
          <a:ext cx="3257550" cy="5048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Energieverbrauch je 1000 EUR Umsatz 2003 und 2004 nach Hauptgruppen</a:t>
          </a:r>
        </a:p>
      </xdr:txBody>
    </xdr:sp>
    <xdr:clientData/>
  </xdr:twoCellAnchor>
  <xdr:twoCellAnchor>
    <xdr:from>
      <xdr:col>1</xdr:col>
      <xdr:colOff>180975</xdr:colOff>
      <xdr:row>6</xdr:row>
      <xdr:rowOff>19050</xdr:rowOff>
    </xdr:from>
    <xdr:to>
      <xdr:col>1</xdr:col>
      <xdr:colOff>438150</xdr:colOff>
      <xdr:row>7</xdr:row>
      <xdr:rowOff>28575</xdr:rowOff>
    </xdr:to>
    <xdr:sp>
      <xdr:nvSpPr>
        <xdr:cNvPr id="4" name="TextBox 4"/>
        <xdr:cNvSpPr txBox="1">
          <a:spLocks noChangeArrowheads="1"/>
        </xdr:cNvSpPr>
      </xdr:nvSpPr>
      <xdr:spPr>
        <a:xfrm>
          <a:off x="942975" y="990600"/>
          <a:ext cx="2571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MJ</a:t>
          </a:r>
        </a:p>
      </xdr:txBody>
    </xdr:sp>
    <xdr:clientData/>
  </xdr:twoCellAnchor>
  <xdr:oneCellAnchor>
    <xdr:from>
      <xdr:col>0</xdr:col>
      <xdr:colOff>38100</xdr:colOff>
      <xdr:row>25</xdr:row>
      <xdr:rowOff>19050</xdr:rowOff>
    </xdr:from>
    <xdr:ext cx="1628775" cy="142875"/>
    <xdr:sp>
      <xdr:nvSpPr>
        <xdr:cNvPr id="5" name="TextBox 5"/>
        <xdr:cNvSpPr txBox="1">
          <a:spLocks noChangeArrowheads="1"/>
        </xdr:cNvSpPr>
      </xdr:nvSpPr>
      <xdr:spPr>
        <a:xfrm>
          <a:off x="38100" y="406717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38100</xdr:colOff>
      <xdr:row>54</xdr:row>
      <xdr:rowOff>133350</xdr:rowOff>
    </xdr:from>
    <xdr:ext cx="1628775" cy="142875"/>
    <xdr:sp>
      <xdr:nvSpPr>
        <xdr:cNvPr id="6" name="TextBox 6"/>
        <xdr:cNvSpPr txBox="1">
          <a:spLocks noChangeArrowheads="1"/>
        </xdr:cNvSpPr>
      </xdr:nvSpPr>
      <xdr:spPr>
        <a:xfrm>
          <a:off x="38100" y="8877300"/>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171450</xdr:rowOff>
    </xdr:from>
    <xdr:to>
      <xdr:col>1</xdr:col>
      <xdr:colOff>2343150</xdr:colOff>
      <xdr:row>10</xdr:row>
      <xdr:rowOff>95250</xdr:rowOff>
    </xdr:to>
    <xdr:sp>
      <xdr:nvSpPr>
        <xdr:cNvPr id="1" name="TextBox 2"/>
        <xdr:cNvSpPr txBox="1">
          <a:spLocks noChangeArrowheads="1"/>
        </xdr:cNvSpPr>
      </xdr:nvSpPr>
      <xdr:spPr>
        <a:xfrm>
          <a:off x="619125" y="1238250"/>
          <a:ext cx="2238375" cy="4953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Kreisfreie Stadt
Landkreis
Land</a:t>
          </a:r>
        </a:p>
      </xdr:txBody>
    </xdr:sp>
    <xdr:clientData/>
  </xdr:twoCellAnchor>
  <xdr:twoCellAnchor>
    <xdr:from>
      <xdr:col>0</xdr:col>
      <xdr:colOff>95250</xdr:colOff>
      <xdr:row>8</xdr:row>
      <xdr:rowOff>0</xdr:rowOff>
    </xdr:from>
    <xdr:to>
      <xdr:col>0</xdr:col>
      <xdr:colOff>438150</xdr:colOff>
      <xdr:row>9</xdr:row>
      <xdr:rowOff>180975</xdr:rowOff>
    </xdr:to>
    <xdr:sp>
      <xdr:nvSpPr>
        <xdr:cNvPr id="2"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twoCellAnchor>
    <xdr:from>
      <xdr:col>10</xdr:col>
      <xdr:colOff>95250</xdr:colOff>
      <xdr:row>8</xdr:row>
      <xdr:rowOff>0</xdr:rowOff>
    </xdr:from>
    <xdr:to>
      <xdr:col>10</xdr:col>
      <xdr:colOff>438150</xdr:colOff>
      <xdr:row>9</xdr:row>
      <xdr:rowOff>180975</xdr:rowOff>
    </xdr:to>
    <xdr:sp>
      <xdr:nvSpPr>
        <xdr:cNvPr id="3" name="TextBox 6"/>
        <xdr:cNvSpPr txBox="1">
          <a:spLocks noChangeArrowheads="1"/>
        </xdr:cNvSpPr>
      </xdr:nvSpPr>
      <xdr:spPr>
        <a:xfrm>
          <a:off x="1226820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8</xdr:row>
      <xdr:rowOff>19050</xdr:rowOff>
    </xdr:from>
    <xdr:to>
      <xdr:col>1</xdr:col>
      <xdr:colOff>962025</xdr:colOff>
      <xdr:row>9</xdr:row>
      <xdr:rowOff>76200</xdr:rowOff>
    </xdr:to>
    <xdr:sp>
      <xdr:nvSpPr>
        <xdr:cNvPr id="1" name="Text 5"/>
        <xdr:cNvSpPr txBox="1">
          <a:spLocks noChangeArrowheads="1"/>
        </xdr:cNvSpPr>
      </xdr:nvSpPr>
      <xdr:spPr>
        <a:xfrm>
          <a:off x="2371725" y="1409700"/>
          <a:ext cx="714375" cy="247650"/>
        </a:xfrm>
        <a:prstGeom prst="rect">
          <a:avLst/>
        </a:prstGeom>
        <a:solidFill>
          <a:srgbClr val="FFFFFF"/>
        </a:solidFill>
        <a:ln w="1" cmpd="sng">
          <a:noFill/>
        </a:ln>
      </xdr:spPr>
      <xdr:txBody>
        <a:bodyPr vertOverflow="clip" wrap="square"/>
        <a:p>
          <a:pPr algn="l">
            <a:defRPr/>
          </a:pPr>
          <a:r>
            <a:rPr lang="en-US" cap="none" sz="900" b="0" i="0" u="none" baseline="0">
              <a:latin typeface="Helvetica"/>
              <a:ea typeface="Helvetica"/>
              <a:cs typeface="Helvetica"/>
            </a:rPr>
            <a:t>       </a:t>
          </a:r>
          <a:r>
            <a:rPr lang="en-US" cap="none" sz="800" b="0" i="0" u="none" baseline="0">
              <a:latin typeface="Helvetica"/>
              <a:ea typeface="Helvetica"/>
              <a:cs typeface="Helvetica"/>
            </a:rPr>
            <a:t>2004</a:t>
          </a:r>
          <a:r>
            <a:rPr lang="en-US" cap="none" sz="900" b="0" i="0" u="none" baseline="0">
              <a:latin typeface="Helvetica"/>
              <a:ea typeface="Helvetica"/>
              <a:cs typeface="Helvetica"/>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161925</xdr:rowOff>
    </xdr:to>
    <xdr:sp>
      <xdr:nvSpPr>
        <xdr:cNvPr id="1" name="TextBox 2"/>
        <xdr:cNvSpPr txBox="1">
          <a:spLocks noChangeArrowheads="1"/>
        </xdr:cNvSpPr>
      </xdr:nvSpPr>
      <xdr:spPr>
        <a:xfrm>
          <a:off x="95250" y="1390650"/>
          <a:ext cx="342900" cy="352425"/>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E63"/>
  <sheetViews>
    <sheetView workbookViewId="0" topLeftCell="A1">
      <selection activeCell="A59" sqref="A59:IV59"/>
    </sheetView>
  </sheetViews>
  <sheetFormatPr defaultColWidth="11.421875" defaultRowHeight="12.75"/>
  <cols>
    <col min="1" max="1" width="7.7109375" style="43" customWidth="1"/>
    <col min="2" max="2" width="36.00390625" style="41" customWidth="1"/>
    <col min="3" max="3" width="16.7109375" style="41" customWidth="1"/>
    <col min="4" max="4" width="17.28125" style="41" customWidth="1"/>
    <col min="5" max="5" width="18.00390625" style="41" customWidth="1"/>
    <col min="6" max="16384" width="11.421875" style="41" customWidth="1"/>
  </cols>
  <sheetData>
    <row r="1" spans="2:5" s="7" customFormat="1" ht="12.75" customHeight="1">
      <c r="B1" s="67" t="s">
        <v>50</v>
      </c>
      <c r="C1" s="68"/>
      <c r="D1" s="68"/>
      <c r="E1" s="68"/>
    </row>
    <row r="2" spans="2:5" ht="12.75" customHeight="1">
      <c r="B2" s="67"/>
      <c r="C2" s="69"/>
      <c r="D2" s="69"/>
      <c r="E2" s="69"/>
    </row>
    <row r="3" ht="9.75" customHeight="1"/>
    <row r="4" spans="2:5" s="7" customFormat="1" ht="12" customHeight="1">
      <c r="B4" s="70" t="s">
        <v>249</v>
      </c>
      <c r="C4" s="71"/>
      <c r="D4" s="71"/>
      <c r="E4" s="68"/>
    </row>
    <row r="5" spans="2:5" s="7" customFormat="1" ht="12.75" customHeight="1">
      <c r="B5" s="70" t="s">
        <v>250</v>
      </c>
      <c r="C5" s="71"/>
      <c r="D5" s="71"/>
      <c r="E5" s="68"/>
    </row>
    <row r="6" ht="11.25" customHeight="1">
      <c r="E6" s="72"/>
    </row>
    <row r="7" ht="12.75" customHeight="1"/>
    <row r="8" spans="1:5" ht="15.75" customHeight="1">
      <c r="A8" s="162" t="s">
        <v>51</v>
      </c>
      <c r="B8" s="166" t="s">
        <v>118</v>
      </c>
      <c r="C8" s="145" t="s">
        <v>18</v>
      </c>
      <c r="D8" s="74" t="s">
        <v>52</v>
      </c>
      <c r="E8" s="75"/>
    </row>
    <row r="9" spans="1:5" ht="14.25" customHeight="1">
      <c r="A9" s="163"/>
      <c r="B9" s="167"/>
      <c r="C9" s="146"/>
      <c r="D9" s="145">
        <v>2003</v>
      </c>
      <c r="E9" s="160">
        <v>2002</v>
      </c>
    </row>
    <row r="10" spans="1:5" ht="15" customHeight="1">
      <c r="A10" s="163"/>
      <c r="B10" s="167"/>
      <c r="C10" s="165"/>
      <c r="D10" s="165"/>
      <c r="E10" s="161"/>
    </row>
    <row r="11" spans="1:5" ht="15.75" customHeight="1">
      <c r="A11" s="164"/>
      <c r="B11" s="168"/>
      <c r="C11" s="76" t="s">
        <v>49</v>
      </c>
      <c r="D11" s="74" t="s">
        <v>53</v>
      </c>
      <c r="E11" s="75"/>
    </row>
    <row r="12" spans="1:5" ht="15.75" customHeight="1">
      <c r="A12" s="73"/>
      <c r="B12" s="44"/>
      <c r="C12" s="46"/>
      <c r="D12" s="47"/>
      <c r="E12" s="48"/>
    </row>
    <row r="13" spans="1:5" ht="12.75" customHeight="1">
      <c r="A13" s="77" t="s">
        <v>278</v>
      </c>
      <c r="B13" s="78" t="s">
        <v>119</v>
      </c>
      <c r="C13" s="100">
        <v>60021434.04426001</v>
      </c>
      <c r="D13" s="126">
        <f>C13*100/'Tab.01'!B22-100</f>
        <v>8.594393319472417</v>
      </c>
      <c r="E13" s="100" t="s">
        <v>291</v>
      </c>
    </row>
    <row r="14" spans="1:5" ht="12.75" customHeight="1">
      <c r="A14" s="79"/>
      <c r="B14" s="80" t="s">
        <v>120</v>
      </c>
      <c r="C14" s="45"/>
      <c r="D14" s="126"/>
      <c r="E14" s="100"/>
    </row>
    <row r="15" spans="1:5" ht="14.25" customHeight="1">
      <c r="A15" s="77" t="s">
        <v>55</v>
      </c>
      <c r="B15" s="81" t="s">
        <v>121</v>
      </c>
      <c r="C15" s="100">
        <v>50176906.2403</v>
      </c>
      <c r="D15" s="126">
        <f>C15*100/45834766-100</f>
        <v>9.473464401018205</v>
      </c>
      <c r="E15" s="100" t="s">
        <v>291</v>
      </c>
    </row>
    <row r="16" spans="1:5" ht="14.25" customHeight="1">
      <c r="A16" s="77" t="s">
        <v>55</v>
      </c>
      <c r="B16" s="81" t="s">
        <v>124</v>
      </c>
      <c r="C16" s="100">
        <v>4222365.212710001</v>
      </c>
      <c r="D16" s="126">
        <f>C16*100/4183082-100</f>
        <v>0.9390973619451017</v>
      </c>
      <c r="E16" s="100" t="s">
        <v>291</v>
      </c>
    </row>
    <row r="17" spans="1:5" ht="14.25" customHeight="1">
      <c r="A17" s="77" t="s">
        <v>55</v>
      </c>
      <c r="B17" s="81" t="s">
        <v>122</v>
      </c>
      <c r="C17" s="100">
        <v>710456.11559</v>
      </c>
      <c r="D17" s="126">
        <f>C17*100/753691-100</f>
        <v>-5.73642041765126</v>
      </c>
      <c r="E17" s="100" t="s">
        <v>291</v>
      </c>
    </row>
    <row r="18" spans="1:5" ht="14.25" customHeight="1">
      <c r="A18" s="77" t="s">
        <v>55</v>
      </c>
      <c r="B18" s="81" t="s">
        <v>123</v>
      </c>
      <c r="C18" s="100">
        <v>4911706.47566</v>
      </c>
      <c r="D18" s="126">
        <f>C18*100/4499670-100</f>
        <v>9.157037641871511</v>
      </c>
      <c r="E18" s="100" t="s">
        <v>291</v>
      </c>
    </row>
    <row r="19" spans="1:5" ht="14.25" customHeight="1">
      <c r="A19" s="77"/>
      <c r="B19" s="81"/>
      <c r="C19" s="52"/>
      <c r="D19" s="126"/>
      <c r="E19" s="100"/>
    </row>
    <row r="20" spans="1:5" ht="14.25" customHeight="1">
      <c r="A20" s="79">
        <v>10</v>
      </c>
      <c r="B20" s="81" t="s">
        <v>128</v>
      </c>
      <c r="C20" s="100" t="s">
        <v>222</v>
      </c>
      <c r="D20" s="100" t="s">
        <v>222</v>
      </c>
      <c r="E20" s="100" t="s">
        <v>291</v>
      </c>
    </row>
    <row r="21" spans="1:5" ht="14.25" customHeight="1">
      <c r="A21" s="77">
        <v>11</v>
      </c>
      <c r="B21" s="82" t="s">
        <v>129</v>
      </c>
      <c r="C21" s="100"/>
      <c r="D21" s="126"/>
      <c r="E21" s="100"/>
    </row>
    <row r="22" spans="1:5" ht="14.25" customHeight="1">
      <c r="A22" s="79"/>
      <c r="B22" s="82" t="s">
        <v>130</v>
      </c>
      <c r="C22" s="100" t="s">
        <v>55</v>
      </c>
      <c r="D22" s="100" t="s">
        <v>55</v>
      </c>
      <c r="E22" s="100" t="s">
        <v>291</v>
      </c>
    </row>
    <row r="23" spans="1:5" ht="14.25" customHeight="1">
      <c r="A23" s="79">
        <v>14</v>
      </c>
      <c r="B23" s="82" t="s">
        <v>131</v>
      </c>
      <c r="C23" s="100"/>
      <c r="D23" s="126"/>
      <c r="E23" s="100"/>
    </row>
    <row r="24" spans="1:5" ht="14.25" customHeight="1">
      <c r="A24" s="79"/>
      <c r="B24" s="82" t="s">
        <v>132</v>
      </c>
      <c r="C24" s="100" t="s">
        <v>55</v>
      </c>
      <c r="D24" s="100" t="s">
        <v>55</v>
      </c>
      <c r="E24" s="100" t="s">
        <v>291</v>
      </c>
    </row>
    <row r="25" spans="1:5" ht="14.25" customHeight="1">
      <c r="A25" s="79"/>
      <c r="B25" s="82"/>
      <c r="C25" s="52"/>
      <c r="D25" s="126"/>
      <c r="E25" s="100"/>
    </row>
    <row r="26" spans="1:5" ht="14.25" customHeight="1">
      <c r="A26" s="77" t="s">
        <v>56</v>
      </c>
      <c r="B26" s="83" t="s">
        <v>127</v>
      </c>
      <c r="C26" s="100">
        <v>393876.96668000007</v>
      </c>
      <c r="D26" s="126">
        <f>C26*100/430455-100</f>
        <v>-8.49752780662321</v>
      </c>
      <c r="E26" s="100" t="s">
        <v>291</v>
      </c>
    </row>
    <row r="27" spans="1:5" ht="14.25" customHeight="1">
      <c r="A27" s="77"/>
      <c r="B27" s="83"/>
      <c r="C27" s="56"/>
      <c r="D27" s="126"/>
      <c r="E27" s="100"/>
    </row>
    <row r="28" spans="1:5" ht="14.25" customHeight="1">
      <c r="A28" s="82">
        <v>15</v>
      </c>
      <c r="B28" s="82" t="s">
        <v>133</v>
      </c>
      <c r="C28" s="100">
        <v>3967851.4663699996</v>
      </c>
      <c r="D28" s="126">
        <f>C28*100/3604692-100</f>
        <v>10.074632350558645</v>
      </c>
      <c r="E28" s="100" t="s">
        <v>291</v>
      </c>
    </row>
    <row r="29" spans="1:5" ht="14.25" customHeight="1">
      <c r="A29" s="79">
        <v>16</v>
      </c>
      <c r="B29" s="81" t="s">
        <v>134</v>
      </c>
      <c r="C29" s="100" t="s">
        <v>55</v>
      </c>
      <c r="D29" s="100" t="s">
        <v>55</v>
      </c>
      <c r="E29" s="100" t="s">
        <v>291</v>
      </c>
    </row>
    <row r="30" spans="1:5" ht="14.25" customHeight="1">
      <c r="A30" s="79">
        <v>17</v>
      </c>
      <c r="B30" s="82" t="s">
        <v>136</v>
      </c>
      <c r="C30" s="100">
        <v>605803.8987199999</v>
      </c>
      <c r="D30" s="126">
        <f>C30*100/603129-100</f>
        <v>0.4435035821524025</v>
      </c>
      <c r="E30" s="100" t="s">
        <v>291</v>
      </c>
    </row>
    <row r="31" spans="1:5" ht="14.25" customHeight="1">
      <c r="A31" s="79">
        <v>18</v>
      </c>
      <c r="B31" s="82" t="s">
        <v>137</v>
      </c>
      <c r="C31" s="100">
        <v>6919.67505</v>
      </c>
      <c r="D31" s="126">
        <f>C31*100/15027-100</f>
        <v>-53.95171990417249</v>
      </c>
      <c r="E31" s="100" t="s">
        <v>291</v>
      </c>
    </row>
    <row r="32" spans="1:5" ht="14.25" customHeight="1">
      <c r="A32" s="79">
        <v>19</v>
      </c>
      <c r="B32" s="82" t="s">
        <v>138</v>
      </c>
      <c r="C32" s="100" t="s">
        <v>55</v>
      </c>
      <c r="D32" s="100" t="s">
        <v>55</v>
      </c>
      <c r="E32" s="100" t="s">
        <v>291</v>
      </c>
    </row>
    <row r="33" spans="1:5" ht="14.25" customHeight="1">
      <c r="A33" s="79">
        <v>20</v>
      </c>
      <c r="B33" s="81" t="s">
        <v>135</v>
      </c>
      <c r="C33" s="100">
        <v>4272914.28044</v>
      </c>
      <c r="D33" s="126">
        <f>C33*100/4443423-100</f>
        <v>-3.8373281040315135</v>
      </c>
      <c r="E33" s="100" t="s">
        <v>291</v>
      </c>
    </row>
    <row r="34" spans="1:5" ht="14.25" customHeight="1">
      <c r="A34" s="79">
        <v>21</v>
      </c>
      <c r="B34" s="81" t="s">
        <v>139</v>
      </c>
      <c r="C34" s="100">
        <v>13211638.26106</v>
      </c>
      <c r="D34" s="126">
        <f>C34*100/11129653-100</f>
        <v>18.70665025279763</v>
      </c>
      <c r="E34" s="100" t="s">
        <v>291</v>
      </c>
    </row>
    <row r="35" spans="1:5" ht="14.25" customHeight="1">
      <c r="A35" s="79">
        <v>22</v>
      </c>
      <c r="B35" s="81" t="s">
        <v>140</v>
      </c>
      <c r="C35" s="100"/>
      <c r="D35" s="126"/>
      <c r="E35" s="100"/>
    </row>
    <row r="36" spans="1:5" ht="14.25" customHeight="1">
      <c r="A36" s="79"/>
      <c r="B36" s="81" t="s">
        <v>141</v>
      </c>
      <c r="C36" s="100">
        <v>578959.7913800001</v>
      </c>
      <c r="D36" s="126">
        <f>C36*100/462572-100</f>
        <v>25.16101090857208</v>
      </c>
      <c r="E36" s="100" t="s">
        <v>291</v>
      </c>
    </row>
    <row r="37" spans="1:5" ht="14.25" customHeight="1">
      <c r="A37" s="79">
        <v>23</v>
      </c>
      <c r="B37" s="81" t="s">
        <v>142</v>
      </c>
      <c r="C37" s="100"/>
      <c r="D37" s="126"/>
      <c r="E37" s="100"/>
    </row>
    <row r="38" spans="1:5" ht="14.25" customHeight="1">
      <c r="A38" s="79"/>
      <c r="B38" s="81" t="s">
        <v>143</v>
      </c>
      <c r="C38" s="100" t="s">
        <v>222</v>
      </c>
      <c r="D38" s="100" t="s">
        <v>222</v>
      </c>
      <c r="E38" s="100" t="s">
        <v>291</v>
      </c>
    </row>
    <row r="39" spans="1:5" ht="14.25" customHeight="1">
      <c r="A39" s="79">
        <v>24</v>
      </c>
      <c r="B39" s="81" t="s">
        <v>144</v>
      </c>
      <c r="C39" s="100">
        <v>5109808.24843</v>
      </c>
      <c r="D39" s="126">
        <f>C39*100/5086177-100</f>
        <v>0.464617106915469</v>
      </c>
      <c r="E39" s="100" t="s">
        <v>291</v>
      </c>
    </row>
    <row r="40" spans="1:5" ht="14.25" customHeight="1">
      <c r="A40" s="79">
        <v>25</v>
      </c>
      <c r="B40" s="82" t="s">
        <v>145</v>
      </c>
      <c r="C40" s="100">
        <v>3017527.5343299997</v>
      </c>
      <c r="D40" s="126">
        <f>C40*100/2915283-100</f>
        <v>3.5071907025835856</v>
      </c>
      <c r="E40" s="100" t="s">
        <v>291</v>
      </c>
    </row>
    <row r="41" spans="1:5" ht="12.75" customHeight="1">
      <c r="A41" s="79">
        <v>26</v>
      </c>
      <c r="B41" s="81" t="s">
        <v>146</v>
      </c>
      <c r="C41" s="100"/>
      <c r="D41" s="126"/>
      <c r="E41" s="100"/>
    </row>
    <row r="42" spans="1:5" ht="12.75" customHeight="1">
      <c r="A42" s="79"/>
      <c r="B42" s="81" t="s">
        <v>147</v>
      </c>
      <c r="C42" s="100">
        <v>13664426.574110001</v>
      </c>
      <c r="D42" s="126">
        <f>C42*100/12699757-100</f>
        <v>7.595968758378632</v>
      </c>
      <c r="E42" s="100" t="s">
        <v>291</v>
      </c>
    </row>
    <row r="43" spans="1:5" ht="12.75">
      <c r="A43" s="79">
        <v>27</v>
      </c>
      <c r="B43" s="82" t="s">
        <v>148</v>
      </c>
      <c r="C43" s="100">
        <v>5033634.45695</v>
      </c>
      <c r="D43" s="126">
        <f>C43*100/4769684-100</f>
        <v>5.533919164246512</v>
      </c>
      <c r="E43" s="100" t="s">
        <v>291</v>
      </c>
    </row>
    <row r="44" spans="1:5" ht="12.75">
      <c r="A44" s="79">
        <v>28</v>
      </c>
      <c r="B44" s="79" t="s">
        <v>149</v>
      </c>
      <c r="C44" s="100">
        <v>3900250.3252100004</v>
      </c>
      <c r="D44" s="126">
        <f>C44*100/3137374-100</f>
        <v>24.315759779038146</v>
      </c>
      <c r="E44" s="100" t="s">
        <v>291</v>
      </c>
    </row>
    <row r="45" spans="1:5" ht="12.75">
      <c r="A45" s="79">
        <v>29</v>
      </c>
      <c r="B45" s="79" t="s">
        <v>150</v>
      </c>
      <c r="C45" s="100">
        <v>1176418.80729</v>
      </c>
      <c r="D45" s="126">
        <f>C45*100/1214719-100</f>
        <v>-3.1530084496908444</v>
      </c>
      <c r="E45" s="100" t="s">
        <v>291</v>
      </c>
    </row>
    <row r="46" spans="1:5" ht="12.75">
      <c r="A46" s="79">
        <v>30</v>
      </c>
      <c r="B46" s="79" t="s">
        <v>151</v>
      </c>
      <c r="C46" s="100"/>
      <c r="D46" s="126"/>
      <c r="E46" s="100"/>
    </row>
    <row r="47" spans="1:5" ht="12.75">
      <c r="A47" s="79"/>
      <c r="B47" s="79" t="s">
        <v>152</v>
      </c>
      <c r="C47" s="100">
        <v>49296.71764</v>
      </c>
      <c r="D47" s="126">
        <f>C47*100/44797-100</f>
        <v>10.044685224456998</v>
      </c>
      <c r="E47" s="100" t="s">
        <v>291</v>
      </c>
    </row>
    <row r="48" spans="1:5" ht="12.75">
      <c r="A48" s="79">
        <v>31</v>
      </c>
      <c r="B48" s="79" t="s">
        <v>153</v>
      </c>
      <c r="C48" s="100"/>
      <c r="D48" s="126"/>
      <c r="E48" s="100"/>
    </row>
    <row r="49" spans="1:5" ht="12.75">
      <c r="A49" s="79"/>
      <c r="B49" s="79" t="s">
        <v>154</v>
      </c>
      <c r="C49" s="100">
        <v>1087937.9742</v>
      </c>
      <c r="D49" s="126">
        <f>C49*100/988980-100</f>
        <v>10.006064248013104</v>
      </c>
      <c r="E49" s="100" t="s">
        <v>291</v>
      </c>
    </row>
    <row r="50" spans="1:5" ht="12.75">
      <c r="A50" s="79">
        <v>32</v>
      </c>
      <c r="B50" s="79" t="s">
        <v>155</v>
      </c>
      <c r="C50" s="100">
        <v>449798.0692</v>
      </c>
      <c r="D50" s="126">
        <f>C50*100/403478-100</f>
        <v>11.480196987196337</v>
      </c>
      <c r="E50" s="100" t="s">
        <v>291</v>
      </c>
    </row>
    <row r="51" spans="1:5" ht="12.75">
      <c r="A51" s="79">
        <v>33</v>
      </c>
      <c r="B51" s="79" t="s">
        <v>275</v>
      </c>
      <c r="E51" s="100"/>
    </row>
    <row r="52" spans="1:5" ht="12.75">
      <c r="A52" s="79"/>
      <c r="B52" s="79" t="s">
        <v>156</v>
      </c>
      <c r="C52" s="100">
        <v>504994.25208</v>
      </c>
      <c r="D52" s="126">
        <f>C52*100/540172-100</f>
        <v>-6.512323467340025</v>
      </c>
      <c r="E52" s="100" t="s">
        <v>291</v>
      </c>
    </row>
    <row r="53" spans="1:5" ht="12.75">
      <c r="A53" s="79">
        <v>34</v>
      </c>
      <c r="B53" s="79" t="s">
        <v>157</v>
      </c>
      <c r="C53" s="100">
        <v>2240680.7893399997</v>
      </c>
      <c r="D53" s="126">
        <f>C53*100/1933476-100</f>
        <v>15.888730418169118</v>
      </c>
      <c r="E53" s="100" t="s">
        <v>291</v>
      </c>
    </row>
    <row r="54" spans="1:5" ht="12.75">
      <c r="A54" s="79">
        <v>35</v>
      </c>
      <c r="B54" s="79" t="s">
        <v>158</v>
      </c>
      <c r="C54" s="100">
        <v>66422.0208</v>
      </c>
      <c r="D54" s="126">
        <f>C54*100/79944-100</f>
        <v>-16.914314019813872</v>
      </c>
      <c r="E54" s="100" t="s">
        <v>291</v>
      </c>
    </row>
    <row r="55" spans="1:5" ht="12.75">
      <c r="A55" s="79">
        <v>36</v>
      </c>
      <c r="B55" s="79" t="s">
        <v>159</v>
      </c>
      <c r="C55" s="100"/>
      <c r="D55" s="126"/>
      <c r="E55" s="100"/>
    </row>
    <row r="56" spans="1:5" ht="12.75">
      <c r="A56" s="79"/>
      <c r="B56" s="79" t="s">
        <v>160</v>
      </c>
      <c r="C56" s="100">
        <v>509349.64616</v>
      </c>
      <c r="D56" s="126">
        <f>C56*100/502579-100</f>
        <v>1.3471804751093828</v>
      </c>
      <c r="E56" s="100" t="s">
        <v>291</v>
      </c>
    </row>
    <row r="57" spans="1:5" ht="12.75">
      <c r="A57" s="79">
        <v>37</v>
      </c>
      <c r="B57" s="79" t="s">
        <v>161</v>
      </c>
      <c r="C57" s="100">
        <v>89274.25364000001</v>
      </c>
      <c r="D57" s="126">
        <f>C57*100/175221-100</f>
        <v>-49.050482738941106</v>
      </c>
      <c r="E57" s="100" t="s">
        <v>291</v>
      </c>
    </row>
    <row r="58" spans="1:5" ht="12.75">
      <c r="A58" s="79"/>
      <c r="B58" s="79"/>
      <c r="C58" s="100"/>
      <c r="D58" s="126"/>
      <c r="E58" s="100"/>
    </row>
    <row r="59" spans="1:5" ht="12.75">
      <c r="A59" s="77" t="s">
        <v>57</v>
      </c>
      <c r="B59" s="84" t="s">
        <v>162</v>
      </c>
      <c r="C59" s="100">
        <v>59627557.077580005</v>
      </c>
      <c r="D59" s="126">
        <f>C59*100/54840754-100</f>
        <v>8.728550810187627</v>
      </c>
      <c r="E59" s="100" t="s">
        <v>291</v>
      </c>
    </row>
    <row r="60" ht="12.75">
      <c r="C60" s="127"/>
    </row>
    <row r="61" ht="12.75">
      <c r="C61" s="127"/>
    </row>
    <row r="63" ht="12.75">
      <c r="C63" s="100"/>
    </row>
  </sheetData>
  <mergeCells count="5">
    <mergeCell ref="E9:E10"/>
    <mergeCell ref="A8:A11"/>
    <mergeCell ref="C8:C10"/>
    <mergeCell ref="D9:D10"/>
    <mergeCell ref="B8:B11"/>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K78"/>
  <sheetViews>
    <sheetView workbookViewId="0" topLeftCell="A1">
      <selection activeCell="A59" sqref="A59"/>
    </sheetView>
  </sheetViews>
  <sheetFormatPr defaultColWidth="11.421875" defaultRowHeight="12.75"/>
  <cols>
    <col min="1" max="1" width="7.7109375" style="43" customWidth="1"/>
    <col min="2" max="2" width="36.00390625" style="41" customWidth="1"/>
    <col min="3" max="3" width="16.7109375" style="41" customWidth="1"/>
    <col min="4" max="4" width="17.28125" style="41" customWidth="1"/>
    <col min="5" max="10" width="18.00390625" style="41" customWidth="1"/>
    <col min="11" max="11" width="7.7109375" style="43" customWidth="1"/>
    <col min="12" max="16384" width="11.421875" style="41" customWidth="1"/>
  </cols>
  <sheetData>
    <row r="1" spans="1:10" ht="12.75" customHeight="1">
      <c r="A1" s="169" t="s">
        <v>58</v>
      </c>
      <c r="B1" s="169"/>
      <c r="C1" s="169"/>
      <c r="D1" s="169"/>
      <c r="E1" s="169"/>
      <c r="F1" s="169" t="s">
        <v>59</v>
      </c>
      <c r="G1" s="169"/>
      <c r="H1" s="169"/>
      <c r="I1" s="169"/>
      <c r="J1" s="169"/>
    </row>
    <row r="2" spans="2:10" ht="12.75" customHeight="1">
      <c r="B2" s="67"/>
      <c r="C2" s="69"/>
      <c r="D2" s="69"/>
      <c r="E2" s="69"/>
      <c r="F2" s="69"/>
      <c r="G2" s="69"/>
      <c r="H2" s="69"/>
      <c r="I2" s="69"/>
      <c r="J2" s="69"/>
    </row>
    <row r="3" ht="9.75" customHeight="1"/>
    <row r="4" spans="1:10" s="43" customFormat="1" ht="12" customHeight="1">
      <c r="A4" s="7"/>
      <c r="B4" s="173" t="s">
        <v>212</v>
      </c>
      <c r="C4" s="173"/>
      <c r="D4" s="173"/>
      <c r="E4" s="173"/>
      <c r="F4" s="85" t="s">
        <v>252</v>
      </c>
      <c r="G4" s="85"/>
      <c r="H4" s="42"/>
      <c r="I4" s="42"/>
      <c r="J4" s="42"/>
    </row>
    <row r="5" spans="2:10" s="43" customFormat="1" ht="12.75" customHeight="1">
      <c r="B5" s="173" t="s">
        <v>251</v>
      </c>
      <c r="C5" s="173"/>
      <c r="D5" s="173"/>
      <c r="E5" s="173"/>
      <c r="F5" s="85" t="s">
        <v>60</v>
      </c>
      <c r="G5" s="85"/>
      <c r="H5" s="42"/>
      <c r="I5" s="42"/>
      <c r="J5" s="42"/>
    </row>
    <row r="6" spans="5:10" ht="11.25" customHeight="1">
      <c r="E6" s="72"/>
      <c r="F6" s="72"/>
      <c r="G6" s="72"/>
      <c r="H6" s="72"/>
      <c r="I6" s="72"/>
      <c r="J6" s="72"/>
    </row>
    <row r="7" ht="12.75" customHeight="1"/>
    <row r="8" spans="1:11" ht="15.75" customHeight="1">
      <c r="A8" s="162" t="s">
        <v>51</v>
      </c>
      <c r="B8" s="166" t="s">
        <v>163</v>
      </c>
      <c r="C8" s="145" t="s">
        <v>18</v>
      </c>
      <c r="D8" s="134"/>
      <c r="E8" s="135"/>
      <c r="F8" s="135" t="s">
        <v>260</v>
      </c>
      <c r="G8" s="135"/>
      <c r="H8" s="135"/>
      <c r="I8" s="135"/>
      <c r="J8" s="136"/>
      <c r="K8" s="170" t="s">
        <v>51</v>
      </c>
    </row>
    <row r="9" spans="1:11" ht="14.25" customHeight="1">
      <c r="A9" s="163"/>
      <c r="B9" s="176"/>
      <c r="C9" s="146"/>
      <c r="D9" s="145" t="s">
        <v>45</v>
      </c>
      <c r="E9" s="160" t="s">
        <v>46</v>
      </c>
      <c r="F9" s="174" t="s">
        <v>47</v>
      </c>
      <c r="G9" s="160" t="s">
        <v>116</v>
      </c>
      <c r="H9" s="145" t="s">
        <v>48</v>
      </c>
      <c r="I9" s="160" t="s">
        <v>29</v>
      </c>
      <c r="J9" s="160" t="s">
        <v>272</v>
      </c>
      <c r="K9" s="171"/>
    </row>
    <row r="10" spans="1:11" ht="15" customHeight="1">
      <c r="A10" s="163"/>
      <c r="B10" s="176"/>
      <c r="C10" s="165"/>
      <c r="D10" s="165"/>
      <c r="E10" s="161"/>
      <c r="F10" s="175"/>
      <c r="G10" s="161"/>
      <c r="H10" s="165"/>
      <c r="I10" s="161"/>
      <c r="J10" s="161"/>
      <c r="K10" s="171"/>
    </row>
    <row r="11" spans="1:11" ht="15.75" customHeight="1">
      <c r="A11" s="164"/>
      <c r="B11" s="177"/>
      <c r="C11" s="134"/>
      <c r="D11" s="135"/>
      <c r="E11" s="135"/>
      <c r="F11" s="135" t="s">
        <v>49</v>
      </c>
      <c r="G11" s="135"/>
      <c r="H11" s="135"/>
      <c r="I11" s="135"/>
      <c r="J11" s="136"/>
      <c r="K11" s="172"/>
    </row>
    <row r="12" spans="1:11" ht="15.75" customHeight="1">
      <c r="A12" s="73"/>
      <c r="B12" s="44"/>
      <c r="C12" s="46"/>
      <c r="D12" s="47"/>
      <c r="E12" s="48"/>
      <c r="F12" s="48"/>
      <c r="G12" s="48"/>
      <c r="H12" s="48"/>
      <c r="I12" s="48"/>
      <c r="J12" s="48"/>
      <c r="K12" s="86"/>
    </row>
    <row r="13" spans="1:11" ht="12.75" customHeight="1">
      <c r="A13" s="77" t="s">
        <v>278</v>
      </c>
      <c r="B13" s="78" t="s">
        <v>119</v>
      </c>
      <c r="C13" s="100">
        <v>60021434.04426001</v>
      </c>
      <c r="D13" s="100">
        <v>3424920.32281</v>
      </c>
      <c r="E13" s="100">
        <v>4022856.6042799996</v>
      </c>
      <c r="F13" s="100">
        <v>19161434.09261</v>
      </c>
      <c r="G13" s="100">
        <v>13831443.82367</v>
      </c>
      <c r="H13" s="100">
        <v>17336684.988</v>
      </c>
      <c r="I13" s="100">
        <v>1495859.8464000002</v>
      </c>
      <c r="J13" s="100">
        <v>748234.36649</v>
      </c>
      <c r="K13" s="87" t="s">
        <v>278</v>
      </c>
    </row>
    <row r="14" spans="1:11" ht="12.75" customHeight="1">
      <c r="A14" s="79"/>
      <c r="B14" s="80" t="s">
        <v>87</v>
      </c>
      <c r="C14" s="45"/>
      <c r="D14" s="48"/>
      <c r="E14" s="48"/>
      <c r="F14" s="48"/>
      <c r="G14" s="48"/>
      <c r="H14" s="48"/>
      <c r="I14" s="48"/>
      <c r="J14" s="48"/>
      <c r="K14" s="88"/>
    </row>
    <row r="15" spans="1:11" ht="14.25" customHeight="1">
      <c r="A15" s="77" t="s">
        <v>55</v>
      </c>
      <c r="B15" s="81" t="s">
        <v>164</v>
      </c>
      <c r="C15" s="100">
        <v>50176906.2403</v>
      </c>
      <c r="D15" s="100">
        <v>3414008.63281</v>
      </c>
      <c r="E15" s="100">
        <v>3391190.1458400004</v>
      </c>
      <c r="F15" s="100">
        <v>14961427.03901</v>
      </c>
      <c r="G15" s="100">
        <v>13785404.36289</v>
      </c>
      <c r="H15" s="100">
        <v>13291843.572</v>
      </c>
      <c r="I15" s="100">
        <v>641563.1748</v>
      </c>
      <c r="J15" s="100">
        <v>691469.3129499999</v>
      </c>
      <c r="K15" s="87" t="s">
        <v>55</v>
      </c>
    </row>
    <row r="16" spans="1:11" ht="14.25" customHeight="1">
      <c r="A16" s="77" t="s">
        <v>55</v>
      </c>
      <c r="B16" s="81" t="s">
        <v>165</v>
      </c>
      <c r="C16" s="100">
        <v>4222365.212710001</v>
      </c>
      <c r="D16" s="100">
        <v>10596.54</v>
      </c>
      <c r="E16" s="100">
        <v>273776.17675</v>
      </c>
      <c r="F16" s="100">
        <v>1430378.2692</v>
      </c>
      <c r="G16" s="100">
        <v>7030.0659000000005</v>
      </c>
      <c r="H16" s="100">
        <v>2003440.968</v>
      </c>
      <c r="I16" s="100">
        <v>460312.2684</v>
      </c>
      <c r="J16" s="100">
        <v>36830.924459999995</v>
      </c>
      <c r="K16" s="87" t="s">
        <v>55</v>
      </c>
    </row>
    <row r="17" spans="1:11" ht="14.25" customHeight="1">
      <c r="A17" s="77" t="s">
        <v>55</v>
      </c>
      <c r="B17" s="81" t="s">
        <v>166</v>
      </c>
      <c r="C17" s="100">
        <v>710456.11559</v>
      </c>
      <c r="D17" s="100" t="s">
        <v>222</v>
      </c>
      <c r="E17" s="100">
        <v>40883.07811</v>
      </c>
      <c r="F17" s="100">
        <v>153725.15519999998</v>
      </c>
      <c r="G17" s="100">
        <v>26887.721</v>
      </c>
      <c r="H17" s="100">
        <v>363026.196</v>
      </c>
      <c r="I17" s="100">
        <v>124673.6052</v>
      </c>
      <c r="J17" s="100">
        <v>1260.3600800000002</v>
      </c>
      <c r="K17" s="87" t="s">
        <v>55</v>
      </c>
    </row>
    <row r="18" spans="1:11" ht="14.25" customHeight="1">
      <c r="A18" s="77" t="s">
        <v>55</v>
      </c>
      <c r="B18" s="81" t="s">
        <v>167</v>
      </c>
      <c r="C18" s="100">
        <v>4911706.47566</v>
      </c>
      <c r="D18" s="100">
        <v>315.15</v>
      </c>
      <c r="E18" s="100">
        <v>317007.20358</v>
      </c>
      <c r="F18" s="100">
        <v>2615903.6292</v>
      </c>
      <c r="G18" s="100">
        <v>12121.67388</v>
      </c>
      <c r="H18" s="100">
        <v>1678374.252</v>
      </c>
      <c r="I18" s="100">
        <v>269310.798</v>
      </c>
      <c r="J18" s="100">
        <v>18673.769</v>
      </c>
      <c r="K18" s="87" t="s">
        <v>55</v>
      </c>
    </row>
    <row r="19" spans="1:11" ht="14.25" customHeight="1">
      <c r="A19" s="77"/>
      <c r="B19" s="81"/>
      <c r="C19" s="100"/>
      <c r="D19" s="54"/>
      <c r="E19" s="54"/>
      <c r="F19" s="54"/>
      <c r="G19" s="54"/>
      <c r="H19" s="54"/>
      <c r="I19" s="54"/>
      <c r="J19" s="54"/>
      <c r="K19" s="87"/>
    </row>
    <row r="20" spans="1:11" ht="14.25" customHeight="1">
      <c r="A20" s="79">
        <v>10</v>
      </c>
      <c r="B20" s="81" t="s">
        <v>128</v>
      </c>
      <c r="C20" s="100" t="s">
        <v>222</v>
      </c>
      <c r="D20" s="100" t="s">
        <v>222</v>
      </c>
      <c r="E20" s="100" t="s">
        <v>222</v>
      </c>
      <c r="F20" s="100" t="s">
        <v>222</v>
      </c>
      <c r="G20" s="100" t="s">
        <v>222</v>
      </c>
      <c r="H20" s="100" t="s">
        <v>222</v>
      </c>
      <c r="I20" s="100" t="s">
        <v>222</v>
      </c>
      <c r="J20" s="100" t="s">
        <v>222</v>
      </c>
      <c r="K20" s="88">
        <v>10</v>
      </c>
    </row>
    <row r="21" spans="1:11" ht="14.25" customHeight="1">
      <c r="A21" s="77">
        <v>11</v>
      </c>
      <c r="B21" s="82" t="s">
        <v>168</v>
      </c>
      <c r="C21" s="49"/>
      <c r="D21" s="54"/>
      <c r="E21" s="54"/>
      <c r="F21" s="54"/>
      <c r="G21" s="54"/>
      <c r="H21" s="54"/>
      <c r="I21" s="54"/>
      <c r="J21" s="54"/>
      <c r="K21" s="87">
        <v>0</v>
      </c>
    </row>
    <row r="22" spans="1:11" ht="14.25" customHeight="1">
      <c r="A22" s="79"/>
      <c r="B22" s="82" t="s">
        <v>169</v>
      </c>
      <c r="C22" s="100" t="s">
        <v>55</v>
      </c>
      <c r="D22" s="100" t="s">
        <v>55</v>
      </c>
      <c r="E22" s="100" t="s">
        <v>55</v>
      </c>
      <c r="F22" s="100" t="s">
        <v>55</v>
      </c>
      <c r="G22" s="100" t="s">
        <v>55</v>
      </c>
      <c r="H22" s="100" t="s">
        <v>55</v>
      </c>
      <c r="I22" s="100" t="s">
        <v>55</v>
      </c>
      <c r="J22" s="100" t="s">
        <v>55</v>
      </c>
      <c r="K22" s="88">
        <v>11</v>
      </c>
    </row>
    <row r="23" spans="1:11" ht="14.25" customHeight="1">
      <c r="A23" s="79">
        <v>14</v>
      </c>
      <c r="B23" s="82" t="s">
        <v>131</v>
      </c>
      <c r="C23" s="100"/>
      <c r="D23" s="100"/>
      <c r="E23" s="100"/>
      <c r="F23" s="100"/>
      <c r="G23" s="100"/>
      <c r="H23" s="100"/>
      <c r="I23" s="100"/>
      <c r="J23" s="100"/>
      <c r="K23" s="88"/>
    </row>
    <row r="24" spans="1:11" ht="14.25" customHeight="1">
      <c r="A24" s="79"/>
      <c r="B24" s="82" t="s">
        <v>126</v>
      </c>
      <c r="C24" s="100" t="s">
        <v>55</v>
      </c>
      <c r="D24" s="100" t="s">
        <v>55</v>
      </c>
      <c r="E24" s="100" t="s">
        <v>55</v>
      </c>
      <c r="F24" s="100" t="s">
        <v>55</v>
      </c>
      <c r="G24" s="100" t="s">
        <v>55</v>
      </c>
      <c r="H24" s="100" t="s">
        <v>55</v>
      </c>
      <c r="I24" s="100" t="s">
        <v>55</v>
      </c>
      <c r="J24" s="100" t="s">
        <v>55</v>
      </c>
      <c r="K24" s="88">
        <v>14</v>
      </c>
    </row>
    <row r="25" spans="1:11" ht="14.25" customHeight="1">
      <c r="A25" s="79"/>
      <c r="B25" s="82"/>
      <c r="C25" s="52"/>
      <c r="D25" s="54"/>
      <c r="E25" s="54"/>
      <c r="F25" s="54"/>
      <c r="G25" s="54"/>
      <c r="H25" s="54"/>
      <c r="I25" s="54"/>
      <c r="J25" s="54"/>
      <c r="K25" s="88"/>
    </row>
    <row r="26" spans="1:11" ht="14.25" customHeight="1">
      <c r="A26" s="77" t="s">
        <v>56</v>
      </c>
      <c r="B26" s="83" t="s">
        <v>127</v>
      </c>
      <c r="C26" s="100">
        <v>393876.96668000007</v>
      </c>
      <c r="D26" s="100">
        <v>27908.42472</v>
      </c>
      <c r="E26" s="100">
        <v>146732.54894</v>
      </c>
      <c r="F26" s="100">
        <v>29481.7104</v>
      </c>
      <c r="G26" s="100" t="s">
        <v>222</v>
      </c>
      <c r="H26" s="100">
        <v>177150.38400000002</v>
      </c>
      <c r="I26" s="100">
        <v>131.6916</v>
      </c>
      <c r="J26" s="100">
        <v>12472.20702</v>
      </c>
      <c r="K26" s="87" t="s">
        <v>56</v>
      </c>
    </row>
    <row r="27" spans="1:11" ht="14.25" customHeight="1">
      <c r="A27" s="77"/>
      <c r="B27" s="83"/>
      <c r="C27" s="56"/>
      <c r="D27" s="54"/>
      <c r="E27" s="55"/>
      <c r="F27" s="55"/>
      <c r="G27" s="55"/>
      <c r="H27" s="55"/>
      <c r="I27" s="55"/>
      <c r="J27" s="55"/>
      <c r="K27" s="87"/>
    </row>
    <row r="28" spans="1:11" ht="14.25" customHeight="1">
      <c r="A28" s="82">
        <v>15</v>
      </c>
      <c r="B28" s="82" t="s">
        <v>133</v>
      </c>
      <c r="C28" s="100">
        <v>3967851.4663699996</v>
      </c>
      <c r="D28" s="100" t="s">
        <v>222</v>
      </c>
      <c r="E28" s="100">
        <v>347859.6837</v>
      </c>
      <c r="F28" s="100">
        <v>2200982.1156</v>
      </c>
      <c r="G28" s="100">
        <v>4512.5186699999995</v>
      </c>
      <c r="H28" s="100">
        <v>1208798.388</v>
      </c>
      <c r="I28" s="100">
        <v>188900.1612</v>
      </c>
      <c r="J28" s="100">
        <v>16798.5992</v>
      </c>
      <c r="K28" s="88">
        <v>15</v>
      </c>
    </row>
    <row r="29" spans="1:11" ht="14.25" customHeight="1">
      <c r="A29" s="79">
        <v>16</v>
      </c>
      <c r="B29" s="81" t="s">
        <v>134</v>
      </c>
      <c r="C29" s="100" t="s">
        <v>55</v>
      </c>
      <c r="D29" s="100" t="s">
        <v>55</v>
      </c>
      <c r="E29" s="100" t="s">
        <v>55</v>
      </c>
      <c r="F29" s="100" t="s">
        <v>55</v>
      </c>
      <c r="G29" s="100" t="s">
        <v>55</v>
      </c>
      <c r="H29" s="100" t="s">
        <v>55</v>
      </c>
      <c r="I29" s="100" t="s">
        <v>55</v>
      </c>
      <c r="J29" s="100" t="s">
        <v>55</v>
      </c>
      <c r="K29" s="88">
        <v>16</v>
      </c>
    </row>
    <row r="30" spans="1:11" ht="14.25" customHeight="1">
      <c r="A30" s="79">
        <v>17</v>
      </c>
      <c r="B30" s="82" t="s">
        <v>136</v>
      </c>
      <c r="C30" s="100">
        <v>605803.8987199999</v>
      </c>
      <c r="D30" s="100">
        <v>315.15</v>
      </c>
      <c r="E30" s="100">
        <v>27665.14814</v>
      </c>
      <c r="F30" s="100">
        <v>185401.5876</v>
      </c>
      <c r="G30" s="100" t="s">
        <v>222</v>
      </c>
      <c r="H30" s="100">
        <v>336378.312</v>
      </c>
      <c r="I30" s="100">
        <v>55740.348</v>
      </c>
      <c r="J30" s="100">
        <v>303.35298</v>
      </c>
      <c r="K30" s="88">
        <v>17</v>
      </c>
    </row>
    <row r="31" spans="1:11" ht="14.25" customHeight="1">
      <c r="A31" s="79">
        <v>18</v>
      </c>
      <c r="B31" s="82" t="s">
        <v>137</v>
      </c>
      <c r="C31" s="100">
        <v>6919.67505</v>
      </c>
      <c r="D31" s="100" t="s">
        <v>222</v>
      </c>
      <c r="E31" s="100">
        <v>2450.73755</v>
      </c>
      <c r="F31" s="100">
        <v>1655.6616000000001</v>
      </c>
      <c r="G31" s="100" t="s">
        <v>222</v>
      </c>
      <c r="H31" s="100">
        <v>2227.3920000000003</v>
      </c>
      <c r="I31" s="100">
        <v>52.336800000000004</v>
      </c>
      <c r="J31" s="100">
        <v>533.5471</v>
      </c>
      <c r="K31" s="88">
        <v>18</v>
      </c>
    </row>
    <row r="32" spans="1:11" ht="14.25" customHeight="1">
      <c r="A32" s="79">
        <v>19</v>
      </c>
      <c r="B32" s="82" t="s">
        <v>138</v>
      </c>
      <c r="C32" s="100" t="s">
        <v>55</v>
      </c>
      <c r="D32" s="100" t="s">
        <v>55</v>
      </c>
      <c r="E32" s="100" t="s">
        <v>55</v>
      </c>
      <c r="F32" s="100" t="s">
        <v>55</v>
      </c>
      <c r="G32" s="100" t="s">
        <v>55</v>
      </c>
      <c r="H32" s="100" t="s">
        <v>55</v>
      </c>
      <c r="I32" s="100" t="s">
        <v>55</v>
      </c>
      <c r="J32" s="100" t="s">
        <v>55</v>
      </c>
      <c r="K32" s="88">
        <v>19</v>
      </c>
    </row>
    <row r="33" spans="1:11" ht="14.25" customHeight="1">
      <c r="A33" s="79">
        <v>20</v>
      </c>
      <c r="B33" s="81" t="s">
        <v>135</v>
      </c>
      <c r="C33" s="100">
        <v>4272914.28044</v>
      </c>
      <c r="D33" s="100" t="s">
        <v>222</v>
      </c>
      <c r="E33" s="100">
        <v>112298.4301</v>
      </c>
      <c r="F33" s="100">
        <v>4882.089599999999</v>
      </c>
      <c r="G33" s="100">
        <v>3486069.7512</v>
      </c>
      <c r="H33" s="100">
        <v>666958.356</v>
      </c>
      <c r="I33" s="100">
        <v>1374.3396</v>
      </c>
      <c r="J33" s="100">
        <v>1331.31394</v>
      </c>
      <c r="K33" s="88">
        <v>20</v>
      </c>
    </row>
    <row r="34" spans="1:11" ht="14.25" customHeight="1">
      <c r="A34" s="79">
        <v>21</v>
      </c>
      <c r="B34" s="81" t="s">
        <v>139</v>
      </c>
      <c r="C34" s="100">
        <v>13211638.26106</v>
      </c>
      <c r="D34" s="100" t="s">
        <v>222</v>
      </c>
      <c r="E34" s="100">
        <v>135088.41426</v>
      </c>
      <c r="F34" s="100">
        <v>1964645.4348</v>
      </c>
      <c r="G34" s="100">
        <v>9756930.436</v>
      </c>
      <c r="H34" s="100">
        <v>1353958.7759999998</v>
      </c>
      <c r="I34" s="100">
        <v>1015.2</v>
      </c>
      <c r="J34" s="100" t="s">
        <v>222</v>
      </c>
      <c r="K34" s="88">
        <v>21</v>
      </c>
    </row>
    <row r="35" spans="1:11" ht="14.25" customHeight="1">
      <c r="A35" s="79">
        <v>22</v>
      </c>
      <c r="B35" s="81" t="s">
        <v>140</v>
      </c>
      <c r="C35" s="57"/>
      <c r="D35" s="58"/>
      <c r="E35" s="58"/>
      <c r="F35" s="100"/>
      <c r="G35" s="58"/>
      <c r="H35" s="58"/>
      <c r="I35" s="58"/>
      <c r="J35" s="58"/>
      <c r="K35" s="88"/>
    </row>
    <row r="36" spans="1:11" ht="14.25" customHeight="1">
      <c r="A36" s="79"/>
      <c r="B36" s="81" t="s">
        <v>170</v>
      </c>
      <c r="C36" s="100">
        <v>578959.7913800001</v>
      </c>
      <c r="D36" s="100" t="s">
        <v>222</v>
      </c>
      <c r="E36" s="100">
        <v>16303.547779999999</v>
      </c>
      <c r="F36" s="100">
        <v>203944.6152</v>
      </c>
      <c r="G36" s="100" t="s">
        <v>222</v>
      </c>
      <c r="H36" s="100">
        <v>323773.488</v>
      </c>
      <c r="I36" s="100">
        <v>34938.1404</v>
      </c>
      <c r="J36" s="100" t="s">
        <v>222</v>
      </c>
      <c r="K36" s="88">
        <v>22</v>
      </c>
    </row>
    <row r="37" spans="1:11" ht="14.25" customHeight="1">
      <c r="A37" s="79">
        <v>23</v>
      </c>
      <c r="B37" s="81" t="s">
        <v>142</v>
      </c>
      <c r="C37" s="49"/>
      <c r="D37" s="58"/>
      <c r="E37" s="58"/>
      <c r="F37" s="58"/>
      <c r="G37" s="58"/>
      <c r="H37" s="58"/>
      <c r="I37" s="58"/>
      <c r="J37" s="58"/>
      <c r="K37" s="88"/>
    </row>
    <row r="38" spans="1:11" ht="14.25" customHeight="1">
      <c r="A38" s="79"/>
      <c r="B38" s="81" t="s">
        <v>143</v>
      </c>
      <c r="C38" s="100" t="s">
        <v>222</v>
      </c>
      <c r="D38" s="100" t="s">
        <v>222</v>
      </c>
      <c r="E38" s="100" t="s">
        <v>222</v>
      </c>
      <c r="F38" s="100" t="s">
        <v>222</v>
      </c>
      <c r="G38" s="100" t="s">
        <v>222</v>
      </c>
      <c r="H38" s="100" t="s">
        <v>222</v>
      </c>
      <c r="I38" s="100" t="s">
        <v>222</v>
      </c>
      <c r="J38" s="100" t="s">
        <v>222</v>
      </c>
      <c r="K38" s="88">
        <v>23</v>
      </c>
    </row>
    <row r="39" spans="1:11" ht="14.25" customHeight="1">
      <c r="A39" s="79">
        <v>24</v>
      </c>
      <c r="B39" s="81" t="s">
        <v>144</v>
      </c>
      <c r="C39" s="100">
        <v>5109808.24843</v>
      </c>
      <c r="D39" s="100" t="s">
        <v>222</v>
      </c>
      <c r="E39" s="100">
        <v>345310.64269999997</v>
      </c>
      <c r="F39" s="100">
        <v>3368607.9886100003</v>
      </c>
      <c r="G39" s="100" t="s">
        <v>222</v>
      </c>
      <c r="H39" s="100">
        <v>1191178.8720000002</v>
      </c>
      <c r="I39" s="100">
        <v>204432.0228</v>
      </c>
      <c r="J39" s="100">
        <v>278.72232</v>
      </c>
      <c r="K39" s="88">
        <v>24</v>
      </c>
    </row>
    <row r="40" spans="1:11" ht="14.25" customHeight="1">
      <c r="A40" s="79">
        <v>25</v>
      </c>
      <c r="B40" s="82" t="s">
        <v>145</v>
      </c>
      <c r="C40" s="100">
        <v>3017527.5343299997</v>
      </c>
      <c r="D40" s="100" t="s">
        <v>222</v>
      </c>
      <c r="E40" s="100">
        <v>171287.97321</v>
      </c>
      <c r="F40" s="100">
        <v>750326.3748</v>
      </c>
      <c r="G40" s="100">
        <v>723.1749</v>
      </c>
      <c r="H40" s="100">
        <v>1916077.7519999999</v>
      </c>
      <c r="I40" s="100">
        <v>166538.90519999998</v>
      </c>
      <c r="J40" s="100">
        <v>12573.35422</v>
      </c>
      <c r="K40" s="88">
        <v>25</v>
      </c>
    </row>
    <row r="41" spans="1:11" ht="12.75" customHeight="1">
      <c r="A41" s="79">
        <v>26</v>
      </c>
      <c r="B41" s="81" t="s">
        <v>146</v>
      </c>
      <c r="C41" s="60"/>
      <c r="D41" s="61"/>
      <c r="E41" s="60"/>
      <c r="F41" s="60"/>
      <c r="G41" s="60"/>
      <c r="H41" s="60"/>
      <c r="I41" s="60"/>
      <c r="J41" s="60"/>
      <c r="K41" s="88"/>
    </row>
    <row r="42" spans="1:11" ht="12.75" customHeight="1">
      <c r="A42" s="79"/>
      <c r="B42" s="81" t="s">
        <v>147</v>
      </c>
      <c r="C42" s="100">
        <v>13664426.574110001</v>
      </c>
      <c r="D42" s="100">
        <v>3256741.964</v>
      </c>
      <c r="E42" s="100">
        <v>1036531.23532</v>
      </c>
      <c r="F42" s="100">
        <v>5506089.876</v>
      </c>
      <c r="G42" s="100">
        <v>533035.04</v>
      </c>
      <c r="H42" s="100">
        <v>2605774.5360000003</v>
      </c>
      <c r="I42" s="100">
        <v>100770.3144</v>
      </c>
      <c r="J42" s="100">
        <v>625483.60839</v>
      </c>
      <c r="K42" s="88">
        <v>26</v>
      </c>
    </row>
    <row r="43" spans="1:11" ht="12.75">
      <c r="A43" s="79">
        <v>27</v>
      </c>
      <c r="B43" s="82" t="s">
        <v>148</v>
      </c>
      <c r="C43" s="100">
        <v>5033634.45695</v>
      </c>
      <c r="D43" s="100">
        <v>128495.25</v>
      </c>
      <c r="E43" s="100">
        <v>25525.70289</v>
      </c>
      <c r="F43" s="100">
        <v>2206209.294</v>
      </c>
      <c r="G43" s="100" t="s">
        <v>222</v>
      </c>
      <c r="H43" s="100">
        <v>2648785.14</v>
      </c>
      <c r="I43" s="100">
        <v>24238.3644</v>
      </c>
      <c r="J43" s="100">
        <v>380.70565999999997</v>
      </c>
      <c r="K43" s="88">
        <v>27</v>
      </c>
    </row>
    <row r="44" spans="1:11" ht="12.75">
      <c r="A44" s="79">
        <v>28</v>
      </c>
      <c r="B44" s="79" t="s">
        <v>149</v>
      </c>
      <c r="C44" s="100">
        <v>3900250.3252100004</v>
      </c>
      <c r="D44" s="100">
        <v>862.9940899999999</v>
      </c>
      <c r="E44" s="100">
        <v>1334919.96942</v>
      </c>
      <c r="F44" s="100">
        <v>923878.4868</v>
      </c>
      <c r="G44" s="100">
        <v>5119.112</v>
      </c>
      <c r="H44" s="100">
        <v>1531064.448</v>
      </c>
      <c r="I44" s="100">
        <v>65763.5688</v>
      </c>
      <c r="J44" s="100">
        <v>38641.7461</v>
      </c>
      <c r="K44" s="88">
        <v>28</v>
      </c>
    </row>
    <row r="45" spans="1:11" ht="12.75">
      <c r="A45" s="79">
        <v>29</v>
      </c>
      <c r="B45" s="79" t="s">
        <v>150</v>
      </c>
      <c r="C45" s="100">
        <v>1176418.80729</v>
      </c>
      <c r="D45" s="100">
        <v>10596.54</v>
      </c>
      <c r="E45" s="100">
        <v>148433.38022999998</v>
      </c>
      <c r="F45" s="100">
        <v>366615.5112</v>
      </c>
      <c r="G45" s="100" t="s">
        <v>222</v>
      </c>
      <c r="H45" s="100">
        <v>535036.392</v>
      </c>
      <c r="I45" s="100">
        <v>98040.348</v>
      </c>
      <c r="J45" s="100">
        <v>17696.63586</v>
      </c>
      <c r="K45" s="88">
        <v>29</v>
      </c>
    </row>
    <row r="46" spans="1:11" ht="12.75">
      <c r="A46" s="79">
        <v>30</v>
      </c>
      <c r="B46" s="79" t="s">
        <v>151</v>
      </c>
      <c r="E46" s="100"/>
      <c r="K46" s="88"/>
    </row>
    <row r="47" spans="1:11" ht="12.75">
      <c r="A47" s="79"/>
      <c r="B47" s="79" t="s">
        <v>152</v>
      </c>
      <c r="C47" s="100">
        <v>49296.71764</v>
      </c>
      <c r="D47" s="100" t="s">
        <v>222</v>
      </c>
      <c r="E47" s="100">
        <v>11516.35924</v>
      </c>
      <c r="F47" s="100">
        <v>5905.6596</v>
      </c>
      <c r="G47" s="100" t="s">
        <v>222</v>
      </c>
      <c r="H47" s="100">
        <v>24838.884</v>
      </c>
      <c r="I47" s="100">
        <v>7035.8148</v>
      </c>
      <c r="J47" s="100" t="s">
        <v>222</v>
      </c>
      <c r="K47" s="88">
        <v>30</v>
      </c>
    </row>
    <row r="48" spans="1:11" ht="12.75">
      <c r="A48" s="79">
        <v>31</v>
      </c>
      <c r="B48" s="79" t="s">
        <v>171</v>
      </c>
      <c r="K48" s="88"/>
    </row>
    <row r="49" spans="1:11" ht="12.75">
      <c r="A49" s="79"/>
      <c r="B49" s="79" t="s">
        <v>172</v>
      </c>
      <c r="C49" s="100">
        <v>1087937.9742</v>
      </c>
      <c r="D49" s="100" t="s">
        <v>222</v>
      </c>
      <c r="E49" s="100">
        <v>27421.30618</v>
      </c>
      <c r="F49" s="100">
        <v>314240.78880000004</v>
      </c>
      <c r="G49" s="100" t="s">
        <v>222</v>
      </c>
      <c r="H49" s="100">
        <v>684774.5040000001</v>
      </c>
      <c r="I49" s="100">
        <v>58389.0948</v>
      </c>
      <c r="J49" s="100">
        <v>3112.28042</v>
      </c>
      <c r="K49" s="88">
        <v>31</v>
      </c>
    </row>
    <row r="50" spans="1:11" ht="12.75">
      <c r="A50" s="79">
        <v>32</v>
      </c>
      <c r="B50" s="79" t="s">
        <v>155</v>
      </c>
      <c r="C50" s="100">
        <v>449798.0692</v>
      </c>
      <c r="D50" s="100" t="s">
        <v>222</v>
      </c>
      <c r="E50" s="100">
        <v>5893.735360000001</v>
      </c>
      <c r="F50" s="100">
        <v>38545.776</v>
      </c>
      <c r="G50" s="100" t="s">
        <v>222</v>
      </c>
      <c r="H50" s="100">
        <v>365117.292</v>
      </c>
      <c r="I50" s="100">
        <v>38434.777200000004</v>
      </c>
      <c r="J50" s="100">
        <v>1806.4886399999998</v>
      </c>
      <c r="K50" s="88">
        <v>32</v>
      </c>
    </row>
    <row r="51" spans="1:11" ht="12.75">
      <c r="A51" s="79">
        <v>33</v>
      </c>
      <c r="B51" s="79" t="s">
        <v>275</v>
      </c>
      <c r="G51" s="100"/>
      <c r="K51" s="88"/>
    </row>
    <row r="52" spans="1:11" ht="12.75">
      <c r="A52" s="79"/>
      <c r="B52" s="79" t="s">
        <v>156</v>
      </c>
      <c r="C52" s="100">
        <v>504994.25208</v>
      </c>
      <c r="D52" s="100" t="s">
        <v>222</v>
      </c>
      <c r="E52" s="100">
        <v>13287.4599</v>
      </c>
      <c r="F52" s="100">
        <v>86390.1792</v>
      </c>
      <c r="G52" s="100">
        <v>2754.952</v>
      </c>
      <c r="H52" s="100">
        <v>269878.788</v>
      </c>
      <c r="I52" s="100">
        <v>131074.776</v>
      </c>
      <c r="J52" s="100">
        <v>1608.09698</v>
      </c>
      <c r="K52" s="88">
        <v>33</v>
      </c>
    </row>
    <row r="53" spans="1:11" ht="12.75">
      <c r="A53" s="79">
        <v>34</v>
      </c>
      <c r="B53" s="79" t="s">
        <v>157</v>
      </c>
      <c r="C53" s="100">
        <v>2240680.7893399997</v>
      </c>
      <c r="D53" s="100" t="s">
        <v>222</v>
      </c>
      <c r="E53" s="100">
        <v>48244.474259999995</v>
      </c>
      <c r="F53" s="100">
        <v>747720.0504</v>
      </c>
      <c r="G53" s="100">
        <v>3864.8019</v>
      </c>
      <c r="H53" s="100">
        <v>1136168.784</v>
      </c>
      <c r="I53" s="100">
        <v>295791.3144</v>
      </c>
      <c r="J53" s="100">
        <v>8891.36438</v>
      </c>
      <c r="K53" s="88">
        <v>34</v>
      </c>
    </row>
    <row r="54" spans="1:11" ht="12.75">
      <c r="A54" s="79">
        <v>35</v>
      </c>
      <c r="B54" s="79" t="s">
        <v>158</v>
      </c>
      <c r="C54" s="100">
        <v>66422.0208</v>
      </c>
      <c r="D54" s="100" t="s">
        <v>222</v>
      </c>
      <c r="E54" s="100">
        <v>4263.6</v>
      </c>
      <c r="F54" s="100">
        <v>42060.0528</v>
      </c>
      <c r="G54" s="100" t="s">
        <v>222</v>
      </c>
      <c r="H54" s="100">
        <v>18004.968</v>
      </c>
      <c r="I54" s="100" t="s">
        <v>222</v>
      </c>
      <c r="J54" s="100">
        <v>2093.4</v>
      </c>
      <c r="K54" s="88">
        <v>35</v>
      </c>
    </row>
    <row r="55" spans="1:11" ht="12.75">
      <c r="A55" s="79">
        <v>36</v>
      </c>
      <c r="B55" s="79" t="s">
        <v>159</v>
      </c>
      <c r="G55" s="100"/>
      <c r="K55" s="88"/>
    </row>
    <row r="56" spans="1:11" ht="12.75">
      <c r="A56" s="79"/>
      <c r="B56" s="79" t="s">
        <v>160</v>
      </c>
      <c r="C56" s="100">
        <v>509349.64616</v>
      </c>
      <c r="D56" s="100" t="s">
        <v>222</v>
      </c>
      <c r="E56" s="100">
        <v>50060.763960000004</v>
      </c>
      <c r="F56" s="100">
        <v>147011.7996</v>
      </c>
      <c r="G56" s="100">
        <v>38434.037</v>
      </c>
      <c r="H56" s="100">
        <v>255323.05200000003</v>
      </c>
      <c r="I56" s="100">
        <v>17541.4356</v>
      </c>
      <c r="J56" s="100">
        <v>978.558</v>
      </c>
      <c r="K56" s="88">
        <v>36</v>
      </c>
    </row>
    <row r="57" spans="1:11" ht="12.75">
      <c r="A57" s="79">
        <v>37</v>
      </c>
      <c r="B57" s="79" t="s">
        <v>161</v>
      </c>
      <c r="C57" s="100">
        <v>89274.25364000001</v>
      </c>
      <c r="D57" s="100" t="s">
        <v>222</v>
      </c>
      <c r="E57" s="100">
        <v>2705.85356</v>
      </c>
      <c r="F57" s="100">
        <v>16672.9284</v>
      </c>
      <c r="G57" s="100" t="s">
        <v>222</v>
      </c>
      <c r="H57" s="100">
        <v>63979.596000000005</v>
      </c>
      <c r="I57" s="100">
        <v>2665.4903999999997</v>
      </c>
      <c r="J57" s="100">
        <v>3250.3852800000004</v>
      </c>
      <c r="K57" s="88">
        <v>37</v>
      </c>
    </row>
    <row r="58" spans="1:11" ht="12.75">
      <c r="A58" s="79"/>
      <c r="B58" s="79" t="s">
        <v>6</v>
      </c>
      <c r="K58" s="88"/>
    </row>
    <row r="59" spans="1:11" ht="12.75">
      <c r="A59" s="77" t="s">
        <v>57</v>
      </c>
      <c r="B59" s="84" t="s">
        <v>162</v>
      </c>
      <c r="C59" s="100">
        <v>59627557.077580005</v>
      </c>
      <c r="D59" s="100">
        <v>3397011.8980900003</v>
      </c>
      <c r="E59" s="100">
        <v>3876124.05534</v>
      </c>
      <c r="F59" s="100">
        <v>19131952.382209998</v>
      </c>
      <c r="G59" s="100">
        <v>13831443.82367</v>
      </c>
      <c r="H59" s="100">
        <v>17159534.604</v>
      </c>
      <c r="I59" s="100">
        <v>1495728.1548</v>
      </c>
      <c r="J59" s="100">
        <v>735762.1594700001</v>
      </c>
      <c r="K59" s="87" t="s">
        <v>57</v>
      </c>
    </row>
    <row r="61" ht="12.75">
      <c r="J61" s="127"/>
    </row>
    <row r="62" ht="12.75">
      <c r="J62" s="127"/>
    </row>
    <row r="78" ht="12.75">
      <c r="B78" s="3"/>
    </row>
  </sheetData>
  <mergeCells count="15">
    <mergeCell ref="E9:E10"/>
    <mergeCell ref="A8:A11"/>
    <mergeCell ref="B8:B11"/>
    <mergeCell ref="C8:C10"/>
    <mergeCell ref="D9:D10"/>
    <mergeCell ref="A1:E1"/>
    <mergeCell ref="F1:J1"/>
    <mergeCell ref="K8:K11"/>
    <mergeCell ref="H9:H10"/>
    <mergeCell ref="B4:E4"/>
    <mergeCell ref="B5:E5"/>
    <mergeCell ref="F9:F10"/>
    <mergeCell ref="I9:I10"/>
    <mergeCell ref="G9:G10"/>
    <mergeCell ref="J9:J10"/>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H78"/>
  <sheetViews>
    <sheetView workbookViewId="0" topLeftCell="A1">
      <selection activeCell="A59" sqref="A59:IV59"/>
    </sheetView>
  </sheetViews>
  <sheetFormatPr defaultColWidth="11.421875" defaultRowHeight="12.75"/>
  <cols>
    <col min="1" max="1" width="7.7109375" style="43" customWidth="1"/>
    <col min="2" max="2" width="36.00390625" style="41" customWidth="1"/>
    <col min="3" max="3" width="16.7109375" style="41" customWidth="1"/>
    <col min="4" max="4" width="17.28125" style="41" customWidth="1"/>
    <col min="5" max="5" width="18.00390625" style="41" customWidth="1"/>
    <col min="6" max="16384" width="11.421875" style="41" customWidth="1"/>
  </cols>
  <sheetData>
    <row r="1" spans="2:5" ht="12.75" customHeight="1">
      <c r="B1" s="67" t="s">
        <v>61</v>
      </c>
      <c r="C1" s="68"/>
      <c r="D1" s="69"/>
      <c r="E1" s="69"/>
    </row>
    <row r="2" spans="2:5" ht="12.75" customHeight="1">
      <c r="B2" s="67"/>
      <c r="C2" s="69"/>
      <c r="D2" s="69"/>
      <c r="E2" s="69"/>
    </row>
    <row r="3" ht="9.75" customHeight="1"/>
    <row r="4" spans="2:5" s="43" customFormat="1" ht="12" customHeight="1">
      <c r="B4" s="70" t="s">
        <v>270</v>
      </c>
      <c r="C4" s="89"/>
      <c r="D4" s="89"/>
      <c r="E4" s="42"/>
    </row>
    <row r="5" spans="2:5" s="43" customFormat="1" ht="12.75" customHeight="1">
      <c r="B5" s="70" t="s">
        <v>240</v>
      </c>
      <c r="C5" s="89"/>
      <c r="D5" s="89"/>
      <c r="E5" s="42"/>
    </row>
    <row r="6" ht="11.25" customHeight="1">
      <c r="E6" s="72"/>
    </row>
    <row r="7" ht="12.75" customHeight="1"/>
    <row r="8" spans="1:5" ht="15.75" customHeight="1">
      <c r="A8" s="162" t="s">
        <v>51</v>
      </c>
      <c r="B8" s="166" t="s">
        <v>163</v>
      </c>
      <c r="C8" s="145" t="s">
        <v>18</v>
      </c>
      <c r="D8" s="74" t="s">
        <v>18</v>
      </c>
      <c r="E8" s="75"/>
    </row>
    <row r="9" spans="1:5" ht="14.25" customHeight="1">
      <c r="A9" s="163"/>
      <c r="B9" s="176"/>
      <c r="C9" s="146"/>
      <c r="D9" s="145" t="s">
        <v>62</v>
      </c>
      <c r="E9" s="160" t="s">
        <v>271</v>
      </c>
    </row>
    <row r="10" spans="1:5" ht="15" customHeight="1">
      <c r="A10" s="163"/>
      <c r="B10" s="176"/>
      <c r="C10" s="165"/>
      <c r="D10" s="165"/>
      <c r="E10" s="161"/>
    </row>
    <row r="11" spans="1:5" ht="15.75" customHeight="1">
      <c r="A11" s="164"/>
      <c r="B11" s="177"/>
      <c r="C11" s="178" t="s">
        <v>49</v>
      </c>
      <c r="D11" s="179"/>
      <c r="E11" s="179"/>
    </row>
    <row r="12" spans="1:5" ht="15.75" customHeight="1">
      <c r="A12" s="73"/>
      <c r="B12" s="44"/>
      <c r="C12" s="46"/>
      <c r="D12" s="47"/>
      <c r="E12" s="48"/>
    </row>
    <row r="13" spans="1:5" ht="12.75" customHeight="1">
      <c r="A13" s="77" t="s">
        <v>278</v>
      </c>
      <c r="B13" s="78" t="s">
        <v>119</v>
      </c>
      <c r="C13" s="100">
        <v>60021434.04426001</v>
      </c>
      <c r="D13" s="100">
        <f>C13/146211</f>
        <v>410.5124378074154</v>
      </c>
      <c r="E13" s="126">
        <f>C13/23345247</f>
        <v>2.571034439869495</v>
      </c>
    </row>
    <row r="14" spans="1:5" ht="12.75" customHeight="1">
      <c r="A14" s="79"/>
      <c r="B14" s="80" t="s">
        <v>87</v>
      </c>
      <c r="C14" s="100"/>
      <c r="D14" s="48"/>
      <c r="E14" s="48"/>
    </row>
    <row r="15" spans="1:5" ht="14.25" customHeight="1">
      <c r="A15" s="77" t="s">
        <v>55</v>
      </c>
      <c r="B15" s="81" t="s">
        <v>164</v>
      </c>
      <c r="C15" s="100">
        <v>50176906.2403</v>
      </c>
      <c r="D15" s="100">
        <f>C15/68277</f>
        <v>734.9020349502761</v>
      </c>
      <c r="E15" s="126">
        <f>C15/10469420</f>
        <v>4.7927111760059296</v>
      </c>
    </row>
    <row r="16" spans="1:5" ht="14.25" customHeight="1">
      <c r="A16" s="77" t="s">
        <v>55</v>
      </c>
      <c r="B16" s="81" t="s">
        <v>165</v>
      </c>
      <c r="C16" s="100">
        <v>4222365.212710001</v>
      </c>
      <c r="D16" s="100">
        <f>C16/40613</f>
        <v>103.965853611159</v>
      </c>
      <c r="E16" s="126">
        <f>C16/7529686</f>
        <v>0.5607624557929773</v>
      </c>
    </row>
    <row r="17" spans="1:5" ht="14.25" customHeight="1">
      <c r="A17" s="77" t="s">
        <v>55</v>
      </c>
      <c r="B17" s="81" t="s">
        <v>166</v>
      </c>
      <c r="C17" s="100">
        <v>710456.11559</v>
      </c>
      <c r="D17" s="100">
        <f>C17/8883</f>
        <v>79.97929928965439</v>
      </c>
      <c r="E17" s="126">
        <f>C17/1085014</f>
        <v>0.6547898143157599</v>
      </c>
    </row>
    <row r="18" spans="1:5" ht="14.25" customHeight="1">
      <c r="A18" s="77" t="s">
        <v>55</v>
      </c>
      <c r="B18" s="81" t="s">
        <v>167</v>
      </c>
      <c r="C18" s="100">
        <v>4911706.47566</v>
      </c>
      <c r="D18" s="100">
        <f>C18/28439</f>
        <v>172.71023860402968</v>
      </c>
      <c r="E18" s="126">
        <f>C18/4261128</f>
        <v>1.1526775247446217</v>
      </c>
    </row>
    <row r="19" spans="1:5" ht="14.25" customHeight="1">
      <c r="A19" s="77"/>
      <c r="B19" s="81"/>
      <c r="C19" s="100"/>
      <c r="D19" s="100"/>
      <c r="E19" s="55"/>
    </row>
    <row r="20" spans="1:5" ht="14.25" customHeight="1">
      <c r="A20" s="79">
        <v>10</v>
      </c>
      <c r="B20" s="81" t="s">
        <v>128</v>
      </c>
      <c r="C20" s="100" t="s">
        <v>222</v>
      </c>
      <c r="D20" s="100" t="s">
        <v>222</v>
      </c>
      <c r="E20" s="100" t="s">
        <v>222</v>
      </c>
    </row>
    <row r="21" spans="1:5" ht="14.25" customHeight="1">
      <c r="A21" s="77">
        <v>11</v>
      </c>
      <c r="B21" s="82" t="s">
        <v>129</v>
      </c>
      <c r="C21" s="100"/>
      <c r="D21" s="54"/>
      <c r="E21" s="54"/>
    </row>
    <row r="22" spans="1:5" ht="14.25" customHeight="1">
      <c r="A22" s="79"/>
      <c r="B22" s="82" t="s">
        <v>125</v>
      </c>
      <c r="C22" s="100" t="s">
        <v>55</v>
      </c>
      <c r="D22" s="100" t="s">
        <v>55</v>
      </c>
      <c r="E22" s="100" t="s">
        <v>55</v>
      </c>
    </row>
    <row r="23" spans="1:5" ht="14.25" customHeight="1">
      <c r="A23" s="79">
        <v>14</v>
      </c>
      <c r="B23" s="82" t="s">
        <v>131</v>
      </c>
      <c r="C23" s="100"/>
      <c r="D23" s="100"/>
      <c r="E23" s="100"/>
    </row>
    <row r="24" spans="1:5" ht="14.25" customHeight="1">
      <c r="A24" s="79"/>
      <c r="B24" s="82" t="s">
        <v>126</v>
      </c>
      <c r="C24" s="100" t="s">
        <v>55</v>
      </c>
      <c r="D24" s="100" t="s">
        <v>55</v>
      </c>
      <c r="E24" s="100" t="s">
        <v>55</v>
      </c>
    </row>
    <row r="25" spans="1:5" ht="14.25" customHeight="1">
      <c r="A25" s="79"/>
      <c r="B25" s="82"/>
      <c r="C25" s="100"/>
      <c r="D25" s="54"/>
      <c r="E25" s="54"/>
    </row>
    <row r="26" spans="1:5" ht="14.25" customHeight="1">
      <c r="A26" s="77" t="s">
        <v>56</v>
      </c>
      <c r="B26" s="83" t="s">
        <v>127</v>
      </c>
      <c r="C26" s="100">
        <v>393876.96668000007</v>
      </c>
      <c r="D26" s="100">
        <f>C26/884</f>
        <v>445.5621795022625</v>
      </c>
      <c r="E26" s="126">
        <f>C26/102283</f>
        <v>3.8508546550257625</v>
      </c>
    </row>
    <row r="27" spans="1:5" ht="14.25" customHeight="1">
      <c r="A27" s="77"/>
      <c r="B27" s="83"/>
      <c r="C27" s="100"/>
      <c r="D27" s="54"/>
      <c r="E27" s="55"/>
    </row>
    <row r="28" spans="1:5" ht="14.25" customHeight="1">
      <c r="A28" s="82">
        <v>15</v>
      </c>
      <c r="B28" s="82" t="s">
        <v>133</v>
      </c>
      <c r="C28" s="100">
        <v>3967851.4663699996</v>
      </c>
      <c r="D28" s="100">
        <f>C28/17743</f>
        <v>223.62911944823307</v>
      </c>
      <c r="E28" s="126">
        <f>C28/2927972</f>
        <v>1.3551534872498778</v>
      </c>
    </row>
    <row r="29" spans="1:5" ht="14.25" customHeight="1">
      <c r="A29" s="79">
        <v>16</v>
      </c>
      <c r="B29" s="81" t="s">
        <v>134</v>
      </c>
      <c r="C29" s="100" t="s">
        <v>55</v>
      </c>
      <c r="D29" s="100" t="s">
        <v>55</v>
      </c>
      <c r="E29" s="100" t="s">
        <v>55</v>
      </c>
    </row>
    <row r="30" spans="1:5" ht="14.25" customHeight="1">
      <c r="A30" s="79">
        <v>17</v>
      </c>
      <c r="B30" s="82" t="s">
        <v>136</v>
      </c>
      <c r="C30" s="100">
        <v>605803.8987199999</v>
      </c>
      <c r="D30" s="100">
        <f>C30/2990</f>
        <v>202.60999957190634</v>
      </c>
      <c r="E30" s="126">
        <f>C30/255302</f>
        <v>2.3728913158533813</v>
      </c>
    </row>
    <row r="31" spans="1:5" ht="14.25" customHeight="1">
      <c r="A31" s="79">
        <v>18</v>
      </c>
      <c r="B31" s="82" t="s">
        <v>137</v>
      </c>
      <c r="C31" s="100">
        <v>6919.67505</v>
      </c>
      <c r="D31" s="100">
        <f>C31/216</f>
        <v>32.03553263888889</v>
      </c>
      <c r="E31" s="126">
        <f>C31/8227</f>
        <v>0.8410933572383614</v>
      </c>
    </row>
    <row r="32" spans="1:5" ht="14.25" customHeight="1">
      <c r="A32" s="79">
        <v>19</v>
      </c>
      <c r="B32" s="82" t="s">
        <v>138</v>
      </c>
      <c r="C32" s="100" t="s">
        <v>55</v>
      </c>
      <c r="D32" s="100" t="s">
        <v>55</v>
      </c>
      <c r="E32" s="100" t="s">
        <v>55</v>
      </c>
    </row>
    <row r="33" spans="1:5" ht="14.25" customHeight="1">
      <c r="A33" s="79">
        <v>20</v>
      </c>
      <c r="B33" s="81" t="s">
        <v>135</v>
      </c>
      <c r="C33" s="100">
        <v>4272914.28044</v>
      </c>
      <c r="D33" s="100">
        <f>C33/3237</f>
        <v>1320.022947309237</v>
      </c>
      <c r="E33" s="126">
        <f>C33/768506</f>
        <v>5.560027222220776</v>
      </c>
    </row>
    <row r="34" spans="1:8" ht="14.25" customHeight="1">
      <c r="A34" s="79">
        <v>21</v>
      </c>
      <c r="B34" s="81" t="s">
        <v>139</v>
      </c>
      <c r="C34" s="100">
        <v>13211638.26106</v>
      </c>
      <c r="D34" s="100">
        <f>C34/2915</f>
        <v>4532.294429180103</v>
      </c>
      <c r="E34" s="126">
        <f>C34/553396</f>
        <v>23.873750914462697</v>
      </c>
      <c r="F34" s="64"/>
      <c r="G34" s="64"/>
      <c r="H34" s="64"/>
    </row>
    <row r="35" spans="1:8" ht="14.25" customHeight="1">
      <c r="A35" s="79">
        <v>22</v>
      </c>
      <c r="B35" s="81" t="s">
        <v>140</v>
      </c>
      <c r="C35" s="100"/>
      <c r="D35" s="100"/>
      <c r="E35" s="126"/>
      <c r="F35" s="64"/>
      <c r="G35" s="64"/>
      <c r="H35" s="64"/>
    </row>
    <row r="36" spans="1:8" ht="14.25" customHeight="1">
      <c r="A36" s="79"/>
      <c r="B36" s="81" t="s">
        <v>170</v>
      </c>
      <c r="C36" s="100">
        <v>578959.7913800001</v>
      </c>
      <c r="D36" s="100">
        <f>C36/4336</f>
        <v>133.52393712638377</v>
      </c>
      <c r="E36" s="126">
        <f>C36/668796</f>
        <v>0.8656747220079068</v>
      </c>
      <c r="F36" s="64"/>
      <c r="G36" s="64"/>
      <c r="H36" s="64"/>
    </row>
    <row r="37" spans="1:8" ht="14.25" customHeight="1">
      <c r="A37" s="79">
        <v>23</v>
      </c>
      <c r="B37" s="81" t="s">
        <v>142</v>
      </c>
      <c r="C37" s="100"/>
      <c r="D37" s="58"/>
      <c r="E37" s="58"/>
      <c r="F37" s="64"/>
      <c r="G37" s="64"/>
      <c r="H37" s="64"/>
    </row>
    <row r="38" spans="1:8" ht="14.25" customHeight="1">
      <c r="A38" s="79"/>
      <c r="B38" s="81" t="s">
        <v>143</v>
      </c>
      <c r="C38" s="100" t="s">
        <v>222</v>
      </c>
      <c r="D38" s="100" t="s">
        <v>222</v>
      </c>
      <c r="E38" s="100" t="s">
        <v>222</v>
      </c>
      <c r="F38" s="64"/>
      <c r="G38" s="64"/>
      <c r="H38" s="64"/>
    </row>
    <row r="39" spans="1:8" ht="14.25" customHeight="1">
      <c r="A39" s="79">
        <v>24</v>
      </c>
      <c r="B39" s="81" t="s">
        <v>144</v>
      </c>
      <c r="C39" s="100">
        <v>5109808.24843</v>
      </c>
      <c r="D39" s="100">
        <f>C39/5234</f>
        <v>976.2721147172334</v>
      </c>
      <c r="E39" s="126">
        <f>C39/951824</f>
        <v>5.3684381234661025</v>
      </c>
      <c r="F39" s="64"/>
      <c r="G39" s="64"/>
      <c r="H39" s="64"/>
    </row>
    <row r="40" spans="1:8" ht="14.25" customHeight="1">
      <c r="A40" s="79">
        <v>25</v>
      </c>
      <c r="B40" s="82" t="s">
        <v>145</v>
      </c>
      <c r="C40" s="100">
        <v>3017527.5343299997</v>
      </c>
      <c r="D40" s="100">
        <f>C40/13224</f>
        <v>228.1856877140048</v>
      </c>
      <c r="E40" s="126">
        <f>C40/1974450</f>
        <v>1.5282876417888525</v>
      </c>
      <c r="F40" s="64"/>
      <c r="G40" s="64"/>
      <c r="H40" s="64"/>
    </row>
    <row r="41" spans="1:5" ht="12.75" customHeight="1">
      <c r="A41" s="79">
        <v>26</v>
      </c>
      <c r="B41" s="81" t="s">
        <v>146</v>
      </c>
      <c r="C41" s="100"/>
      <c r="D41" s="100"/>
      <c r="E41" s="126"/>
    </row>
    <row r="42" spans="1:5" ht="12.75" customHeight="1">
      <c r="A42" s="79"/>
      <c r="B42" s="81" t="s">
        <v>147</v>
      </c>
      <c r="C42" s="100">
        <v>13664426.574110001</v>
      </c>
      <c r="D42" s="100">
        <f>C42/10079</f>
        <v>1355.7323716747694</v>
      </c>
      <c r="E42" s="126">
        <f>C42/1245444</f>
        <v>10.971530292899562</v>
      </c>
    </row>
    <row r="43" spans="1:5" ht="12.75">
      <c r="A43" s="79">
        <v>27</v>
      </c>
      <c r="B43" s="82" t="s">
        <v>148</v>
      </c>
      <c r="C43" s="100">
        <v>5033634.45695</v>
      </c>
      <c r="D43" s="100">
        <f>C43/4170</f>
        <v>1207.1065844004795</v>
      </c>
      <c r="E43" s="126">
        <f>C43/820049</f>
        <v>6.138211810452789</v>
      </c>
    </row>
    <row r="44" spans="1:5" ht="12.75">
      <c r="A44" s="79">
        <v>28</v>
      </c>
      <c r="B44" s="79" t="s">
        <v>149</v>
      </c>
      <c r="C44" s="100">
        <v>3900250.3252100004</v>
      </c>
      <c r="D44" s="100">
        <f>C44/19538</f>
        <v>199.6238266562596</v>
      </c>
      <c r="E44" s="126">
        <f>C44/2217385</f>
        <v>1.7589414220850237</v>
      </c>
    </row>
    <row r="45" spans="1:5" ht="12.75">
      <c r="A45" s="79">
        <v>29</v>
      </c>
      <c r="B45" s="79" t="s">
        <v>150</v>
      </c>
      <c r="C45" s="100">
        <v>1176418.80729</v>
      </c>
      <c r="D45" s="100">
        <f>C45/15781</f>
        <v>74.54653110005702</v>
      </c>
      <c r="E45" s="126">
        <f>C45/1755648</f>
        <v>0.6700766937848589</v>
      </c>
    </row>
    <row r="46" spans="1:3" ht="12.75">
      <c r="A46" s="79">
        <v>30</v>
      </c>
      <c r="B46" s="79" t="s">
        <v>151</v>
      </c>
      <c r="C46" s="100"/>
    </row>
    <row r="47" spans="1:5" ht="12.75">
      <c r="A47" s="79"/>
      <c r="B47" s="79" t="s">
        <v>152</v>
      </c>
      <c r="C47" s="100">
        <v>49296.71764</v>
      </c>
      <c r="D47" s="100">
        <f>C47/1164</f>
        <v>42.35113199312715</v>
      </c>
      <c r="E47" s="126">
        <f>C47/1657233</f>
        <v>0.029746401163867727</v>
      </c>
    </row>
    <row r="48" spans="1:5" ht="12.75">
      <c r="A48" s="79">
        <v>31</v>
      </c>
      <c r="B48" s="79" t="s">
        <v>171</v>
      </c>
      <c r="C48" s="100"/>
      <c r="D48" s="100"/>
      <c r="E48" s="126"/>
    </row>
    <row r="49" spans="1:5" ht="12.75">
      <c r="A49" s="79"/>
      <c r="B49" s="79" t="s">
        <v>172</v>
      </c>
      <c r="C49" s="100">
        <v>1087937.9742</v>
      </c>
      <c r="D49" s="100">
        <f>C49/12220</f>
        <v>89.02929412438625</v>
      </c>
      <c r="E49" s="126">
        <f>C49/2156737</f>
        <v>0.5044370148979685</v>
      </c>
    </row>
    <row r="50" spans="1:5" ht="12.75">
      <c r="A50" s="79">
        <v>32</v>
      </c>
      <c r="B50" s="79" t="s">
        <v>155</v>
      </c>
      <c r="C50" s="100">
        <v>449798.0692</v>
      </c>
      <c r="D50" s="100">
        <f>C50/4051</f>
        <v>111.03383589237227</v>
      </c>
      <c r="E50" s="126">
        <f>C50/564531</f>
        <v>0.7967641621097867</v>
      </c>
    </row>
    <row r="51" spans="1:5" ht="12.75">
      <c r="A51" s="79">
        <v>33</v>
      </c>
      <c r="B51" s="79" t="s">
        <v>275</v>
      </c>
      <c r="C51" s="100"/>
      <c r="E51" s="126"/>
    </row>
    <row r="52" spans="1:5" ht="12.75">
      <c r="A52" s="79"/>
      <c r="B52" s="79" t="s">
        <v>156</v>
      </c>
      <c r="C52" s="100">
        <v>504994.25208</v>
      </c>
      <c r="D52" s="100">
        <f>C52/8662</f>
        <v>58.29995983375664</v>
      </c>
      <c r="E52" s="126">
        <f>C52/1137185</f>
        <v>0.44407396516837633</v>
      </c>
    </row>
    <row r="53" spans="1:5" ht="12.75">
      <c r="A53" s="79">
        <v>34</v>
      </c>
      <c r="B53" s="79" t="s">
        <v>157</v>
      </c>
      <c r="C53" s="100">
        <v>2240680.7893399997</v>
      </c>
      <c r="D53" s="100">
        <f>C53/11085</f>
        <v>202.13629132521422</v>
      </c>
      <c r="E53" s="126">
        <f>C53/2615028</f>
        <v>0.8568477237490382</v>
      </c>
    </row>
    <row r="54" spans="1:5" ht="12.75">
      <c r="A54" s="79">
        <v>35</v>
      </c>
      <c r="B54" s="79" t="s">
        <v>158</v>
      </c>
      <c r="C54" s="100">
        <v>66422.0208</v>
      </c>
      <c r="D54" s="100">
        <f>C54/823</f>
        <v>80.70719416767922</v>
      </c>
      <c r="E54" s="126">
        <f>C54/62324</f>
        <v>1.0657534946409088</v>
      </c>
    </row>
    <row r="55" spans="1:5" ht="12.75">
      <c r="A55" s="79">
        <v>36</v>
      </c>
      <c r="B55" s="79" t="s">
        <v>159</v>
      </c>
      <c r="C55" s="100"/>
      <c r="D55" s="100"/>
      <c r="E55" s="126"/>
    </row>
    <row r="56" spans="1:5" ht="12.75">
      <c r="A56" s="79"/>
      <c r="B56" s="79" t="s">
        <v>160</v>
      </c>
      <c r="C56" s="100">
        <v>509349.64616</v>
      </c>
      <c r="D56" s="100">
        <f>C56/6778</f>
        <v>75.14748394216583</v>
      </c>
      <c r="E56" s="126">
        <f>C56/715551</f>
        <v>0.7118285714924583</v>
      </c>
    </row>
    <row r="57" spans="1:5" ht="12.75">
      <c r="A57" s="79">
        <v>37</v>
      </c>
      <c r="B57" s="79" t="s">
        <v>161</v>
      </c>
      <c r="C57" s="100">
        <v>89274.25364000001</v>
      </c>
      <c r="D57" s="100">
        <f>C57/292</f>
        <v>305.7337453424658</v>
      </c>
      <c r="E57" s="126">
        <f>C57/40472</f>
        <v>2.205827575607828</v>
      </c>
    </row>
    <row r="58" spans="1:3" ht="12.75">
      <c r="A58" s="79"/>
      <c r="B58" s="79"/>
      <c r="C58" s="100"/>
    </row>
    <row r="59" spans="1:5" ht="12.75">
      <c r="A59" s="77" t="s">
        <v>57</v>
      </c>
      <c r="B59" s="84" t="s">
        <v>162</v>
      </c>
      <c r="C59" s="100">
        <v>59627557.077580005</v>
      </c>
      <c r="D59" s="100">
        <f>C59/145327</f>
        <v>410.29923605097474</v>
      </c>
      <c r="E59" s="126">
        <f>C59/23242963</f>
        <v>2.565402572708996</v>
      </c>
    </row>
    <row r="78" ht="12.75">
      <c r="B78" s="3"/>
    </row>
  </sheetData>
  <mergeCells count="6">
    <mergeCell ref="E9:E10"/>
    <mergeCell ref="A8:A11"/>
    <mergeCell ref="B8:B11"/>
    <mergeCell ref="C8:C10"/>
    <mergeCell ref="D9:D10"/>
    <mergeCell ref="C11:E11"/>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H81"/>
  <sheetViews>
    <sheetView workbookViewId="0" topLeftCell="A1">
      <selection activeCell="A110" sqref="A110:IV110"/>
    </sheetView>
  </sheetViews>
  <sheetFormatPr defaultColWidth="11.421875" defaultRowHeight="12.75"/>
  <cols>
    <col min="1" max="1" width="7.7109375" style="43" customWidth="1"/>
    <col min="2" max="2" width="36.00390625" style="41" customWidth="1"/>
    <col min="3" max="3" width="16.7109375" style="41" customWidth="1"/>
    <col min="4" max="4" width="17.28125" style="41" customWidth="1"/>
    <col min="5" max="5" width="18.00390625" style="41" customWidth="1"/>
    <col min="6" max="16384" width="11.421875" style="41" customWidth="1"/>
  </cols>
  <sheetData>
    <row r="1" spans="2:5" ht="12.75" customHeight="1">
      <c r="B1" s="67" t="s">
        <v>63</v>
      </c>
      <c r="C1" s="69"/>
      <c r="D1" s="69"/>
      <c r="E1" s="69"/>
    </row>
    <row r="2" spans="2:5" ht="12.75" customHeight="1">
      <c r="B2" s="67"/>
      <c r="C2" s="69"/>
      <c r="D2" s="69"/>
      <c r="E2" s="69"/>
    </row>
    <row r="3" ht="9.75" customHeight="1"/>
    <row r="4" spans="2:5" s="43" customFormat="1" ht="12" customHeight="1">
      <c r="B4" s="70" t="s">
        <v>253</v>
      </c>
      <c r="C4" s="89"/>
      <c r="D4" s="89"/>
      <c r="E4" s="42"/>
    </row>
    <row r="5" spans="2:5" s="43" customFormat="1" ht="12.75" customHeight="1">
      <c r="B5" s="70" t="s">
        <v>254</v>
      </c>
      <c r="C5" s="89"/>
      <c r="D5" s="89"/>
      <c r="E5" s="42"/>
    </row>
    <row r="6" ht="11.25" customHeight="1">
      <c r="E6" s="72"/>
    </row>
    <row r="7" ht="12.75" customHeight="1"/>
    <row r="8" spans="1:5" ht="15.75" customHeight="1">
      <c r="A8" s="162"/>
      <c r="B8" s="180" t="s">
        <v>173</v>
      </c>
      <c r="C8" s="145" t="s">
        <v>18</v>
      </c>
      <c r="D8" s="74" t="s">
        <v>52</v>
      </c>
      <c r="E8" s="75"/>
    </row>
    <row r="9" spans="1:5" ht="14.25" customHeight="1">
      <c r="A9" s="163"/>
      <c r="B9" s="176"/>
      <c r="C9" s="146"/>
      <c r="D9" s="145">
        <v>2003</v>
      </c>
      <c r="E9" s="160">
        <v>2002</v>
      </c>
    </row>
    <row r="10" spans="1:5" ht="15" customHeight="1">
      <c r="A10" s="163"/>
      <c r="B10" s="176"/>
      <c r="C10" s="165"/>
      <c r="D10" s="165"/>
      <c r="E10" s="161"/>
    </row>
    <row r="11" spans="1:5" ht="15.75" customHeight="1">
      <c r="A11" s="164"/>
      <c r="B11" s="177"/>
      <c r="C11" s="76" t="s">
        <v>49</v>
      </c>
      <c r="D11" s="74" t="s">
        <v>53</v>
      </c>
      <c r="E11" s="75"/>
    </row>
    <row r="12" spans="1:5" ht="15.75" customHeight="1">
      <c r="A12" s="73"/>
      <c r="B12" s="44"/>
      <c r="C12" s="46"/>
      <c r="D12" s="47"/>
      <c r="E12" s="48"/>
    </row>
    <row r="13" spans="1:5" ht="12.75" customHeight="1">
      <c r="A13" s="63">
        <v>1</v>
      </c>
      <c r="B13" s="90" t="s">
        <v>174</v>
      </c>
      <c r="C13" s="100">
        <v>1406759.20441</v>
      </c>
      <c r="D13" s="126">
        <f>C13*100/'Hilfstab.05'!C9-100</f>
        <v>1.0568246626561404</v>
      </c>
      <c r="E13" s="100" t="s">
        <v>291</v>
      </c>
    </row>
    <row r="14" spans="1:5" ht="12.75" customHeight="1">
      <c r="A14" s="63">
        <v>2</v>
      </c>
      <c r="B14" s="90" t="s">
        <v>175</v>
      </c>
      <c r="C14" s="100">
        <v>323651.05</v>
      </c>
      <c r="D14" s="126">
        <f>C14*100/'Hilfstab.05'!C10-100</f>
        <v>0.17074588479935926</v>
      </c>
      <c r="E14" s="100" t="s">
        <v>291</v>
      </c>
    </row>
    <row r="15" spans="1:5" ht="14.25" customHeight="1">
      <c r="A15" s="63">
        <v>3</v>
      </c>
      <c r="B15" s="90" t="s">
        <v>176</v>
      </c>
      <c r="C15" s="100">
        <v>1586801.75178</v>
      </c>
      <c r="D15" s="126">
        <f>C15*100/'Hilfstab.05'!C11-100</f>
        <v>33.856687355470314</v>
      </c>
      <c r="E15" s="100" t="s">
        <v>291</v>
      </c>
    </row>
    <row r="16" spans="1:5" ht="14.25" customHeight="1">
      <c r="A16" s="63">
        <v>4</v>
      </c>
      <c r="B16" s="90" t="s">
        <v>177</v>
      </c>
      <c r="C16" s="100">
        <v>256129.00417000003</v>
      </c>
      <c r="D16" s="126">
        <f>C16*100/'Hilfstab.05'!C12-100</f>
        <v>5.850951223910954</v>
      </c>
      <c r="E16" s="100" t="s">
        <v>291</v>
      </c>
    </row>
    <row r="17" spans="1:5" ht="14.25" customHeight="1">
      <c r="A17" s="63">
        <v>5</v>
      </c>
      <c r="B17" s="90" t="s">
        <v>178</v>
      </c>
      <c r="C17" s="100">
        <v>260742.51052</v>
      </c>
      <c r="D17" s="126">
        <f>C17*100/'Hilfstab.05'!C13-100</f>
        <v>-32.123140429856065</v>
      </c>
      <c r="E17" s="100" t="s">
        <v>291</v>
      </c>
    </row>
    <row r="18" spans="1:5" ht="14.25" customHeight="1">
      <c r="A18" s="63">
        <v>6</v>
      </c>
      <c r="B18" s="90" t="s">
        <v>179</v>
      </c>
      <c r="C18" s="100">
        <v>1006209.85132</v>
      </c>
      <c r="D18" s="126">
        <f>C18*100/'Hilfstab.05'!C14-100</f>
        <v>-12.41895551163266</v>
      </c>
      <c r="E18" s="100" t="s">
        <v>291</v>
      </c>
    </row>
    <row r="19" spans="1:5" ht="14.25" customHeight="1">
      <c r="A19" s="63"/>
      <c r="B19" s="90"/>
      <c r="C19" s="52"/>
      <c r="D19" s="126"/>
      <c r="E19" s="100"/>
    </row>
    <row r="20" spans="1:5" ht="14.25" customHeight="1">
      <c r="A20" s="63">
        <v>7</v>
      </c>
      <c r="B20" s="90" t="s">
        <v>180</v>
      </c>
      <c r="C20" s="100">
        <v>4916397.31944</v>
      </c>
      <c r="D20" s="126">
        <f>C20*100/'Hilfstab.05'!C16-100</f>
        <v>-2.2588601465122764</v>
      </c>
      <c r="E20" s="100" t="s">
        <v>291</v>
      </c>
    </row>
    <row r="21" spans="1:5" ht="14.25" customHeight="1">
      <c r="A21" s="63">
        <v>8</v>
      </c>
      <c r="B21" s="90" t="s">
        <v>181</v>
      </c>
      <c r="C21" s="100">
        <v>1002837.4511300001</v>
      </c>
      <c r="D21" s="126">
        <f>C21*100/'Hilfstab.05'!C17-100</f>
        <v>6.347824712863215</v>
      </c>
      <c r="E21" s="100" t="s">
        <v>291</v>
      </c>
    </row>
    <row r="22" spans="1:5" ht="14.25" customHeight="1">
      <c r="A22" s="63">
        <v>9</v>
      </c>
      <c r="B22" s="90" t="s">
        <v>182</v>
      </c>
      <c r="C22" s="100">
        <v>5381643.50003</v>
      </c>
      <c r="D22" s="126">
        <f>C22*100/'Hilfstab.05'!C18-100</f>
        <v>2.215940162083399</v>
      </c>
      <c r="E22" s="100" t="s">
        <v>291</v>
      </c>
    </row>
    <row r="23" spans="1:5" ht="14.25" customHeight="1">
      <c r="A23" s="63">
        <v>10</v>
      </c>
      <c r="B23" s="90" t="s">
        <v>183</v>
      </c>
      <c r="C23" s="100">
        <v>1637592.15696</v>
      </c>
      <c r="D23" s="126">
        <f>C23*100/'Hilfstab.05'!C19-100</f>
        <v>38.039830143366515</v>
      </c>
      <c r="E23" s="100" t="s">
        <v>291</v>
      </c>
    </row>
    <row r="24" spans="1:5" ht="14.25" customHeight="1">
      <c r="A24" s="63">
        <v>11</v>
      </c>
      <c r="B24" s="90" t="s">
        <v>184</v>
      </c>
      <c r="C24" s="100">
        <v>406225.58341</v>
      </c>
      <c r="D24" s="126">
        <f>C24*100/'Hilfstab.05'!C20-100</f>
        <v>-2.131102136836944</v>
      </c>
      <c r="E24" s="100" t="s">
        <v>291</v>
      </c>
    </row>
    <row r="25" spans="1:5" ht="14.25" customHeight="1">
      <c r="A25" s="63">
        <v>12</v>
      </c>
      <c r="B25" s="90" t="s">
        <v>185</v>
      </c>
      <c r="C25" s="100">
        <v>3368928.3880200004</v>
      </c>
      <c r="D25" s="126">
        <f>C25*100/'Hilfstab.05'!C21-100</f>
        <v>46.69865743517596</v>
      </c>
      <c r="E25" s="100" t="s">
        <v>291</v>
      </c>
    </row>
    <row r="26" spans="1:5" ht="14.25" customHeight="1">
      <c r="A26" s="63"/>
      <c r="B26" s="90"/>
      <c r="C26" s="56"/>
      <c r="D26" s="126"/>
      <c r="E26" s="100"/>
    </row>
    <row r="27" spans="1:5" ht="14.25" customHeight="1">
      <c r="A27" s="63">
        <v>13</v>
      </c>
      <c r="B27" s="90" t="s">
        <v>186</v>
      </c>
      <c r="C27" s="100">
        <v>2545668.56468</v>
      </c>
      <c r="D27" s="126">
        <f>C27*100/'Hilfstab.05'!C23-100</f>
        <v>2.50192119928073</v>
      </c>
      <c r="E27" s="100" t="s">
        <v>291</v>
      </c>
    </row>
    <row r="28" spans="1:5" ht="14.25" customHeight="1">
      <c r="A28" s="121">
        <v>14</v>
      </c>
      <c r="B28" s="90" t="s">
        <v>187</v>
      </c>
      <c r="C28" s="100">
        <v>626242.72576</v>
      </c>
      <c r="D28" s="126">
        <f>C28*100/'Hilfstab.05'!C24-100</f>
        <v>0.6392612181744965</v>
      </c>
      <c r="E28" s="100" t="s">
        <v>291</v>
      </c>
    </row>
    <row r="29" spans="1:5" ht="14.25" customHeight="1">
      <c r="A29" s="63">
        <v>15</v>
      </c>
      <c r="B29" s="90" t="s">
        <v>188</v>
      </c>
      <c r="C29" s="100">
        <v>1390926.52228</v>
      </c>
      <c r="D29" s="126">
        <f>C29*100/'Hilfstab.05'!C25-100</f>
        <v>0.4776045283855268</v>
      </c>
      <c r="E29" s="100" t="s">
        <v>291</v>
      </c>
    </row>
    <row r="30" spans="1:5" ht="14.25" customHeight="1">
      <c r="A30" s="63">
        <v>16</v>
      </c>
      <c r="B30" s="90" t="s">
        <v>189</v>
      </c>
      <c r="C30" s="100">
        <v>2454431.66035</v>
      </c>
      <c r="D30" s="126">
        <f>C30*100/'Hilfstab.05'!C26-100</f>
        <v>16.785622398018916</v>
      </c>
      <c r="E30" s="100" t="s">
        <v>291</v>
      </c>
    </row>
    <row r="31" spans="1:5" ht="14.25" customHeight="1">
      <c r="A31" s="63">
        <v>17</v>
      </c>
      <c r="B31" s="90" t="s">
        <v>190</v>
      </c>
      <c r="C31" s="100">
        <v>1141957.22811</v>
      </c>
      <c r="D31" s="126">
        <f>C31*100/'Hilfstab.05'!C27-100</f>
        <v>9.350385865899668</v>
      </c>
      <c r="E31" s="100" t="s">
        <v>291</v>
      </c>
    </row>
    <row r="32" spans="1:5" ht="14.25" customHeight="1">
      <c r="A32" s="63">
        <v>18</v>
      </c>
      <c r="B32" s="90" t="s">
        <v>191</v>
      </c>
      <c r="C32" s="100">
        <v>3048470.5557</v>
      </c>
      <c r="D32" s="126">
        <f>C32*100/'Hilfstab.05'!C28-100</f>
        <v>8.770656678614955</v>
      </c>
      <c r="E32" s="100" t="s">
        <v>291</v>
      </c>
    </row>
    <row r="33" spans="1:5" ht="14.25" customHeight="1">
      <c r="A33" s="63"/>
      <c r="B33" s="90"/>
      <c r="C33" s="52"/>
      <c r="D33" s="126"/>
      <c r="E33" s="100"/>
    </row>
    <row r="34" spans="1:8" ht="14.25" customHeight="1">
      <c r="A34" s="63">
        <v>19</v>
      </c>
      <c r="B34" s="90" t="s">
        <v>192</v>
      </c>
      <c r="C34" s="100">
        <v>5675995.1322</v>
      </c>
      <c r="D34" s="126">
        <f>C34*100/'Hilfstab.05'!C30-100</f>
        <v>3.9175936866279955</v>
      </c>
      <c r="E34" s="100" t="s">
        <v>291</v>
      </c>
      <c r="F34" s="64"/>
      <c r="G34" s="64"/>
      <c r="H34" s="64"/>
    </row>
    <row r="35" spans="1:8" ht="14.25" customHeight="1">
      <c r="A35" s="63">
        <v>20</v>
      </c>
      <c r="B35" s="90" t="s">
        <v>193</v>
      </c>
      <c r="C35" s="100">
        <v>1515889.24361</v>
      </c>
      <c r="D35" s="126">
        <f>C35*100/'Hilfstab.05'!C31-100</f>
        <v>2.371274033003374</v>
      </c>
      <c r="E35" s="100" t="s">
        <v>291</v>
      </c>
      <c r="F35" s="64"/>
      <c r="G35" s="64"/>
      <c r="H35" s="64"/>
    </row>
    <row r="36" spans="1:8" ht="14.25" customHeight="1">
      <c r="A36" s="63">
        <v>21</v>
      </c>
      <c r="B36" s="90" t="s">
        <v>194</v>
      </c>
      <c r="C36" s="100">
        <v>16431860.20009</v>
      </c>
      <c r="D36" s="126">
        <f>C36*100/'Hilfstab.05'!C32-100</f>
        <v>11.530551540532088</v>
      </c>
      <c r="E36" s="100" t="s">
        <v>291</v>
      </c>
      <c r="F36" s="64"/>
      <c r="G36" s="64"/>
      <c r="H36" s="64"/>
    </row>
    <row r="37" spans="1:8" ht="14.25" customHeight="1">
      <c r="A37" s="63">
        <v>22</v>
      </c>
      <c r="B37" s="90" t="s">
        <v>195</v>
      </c>
      <c r="C37" s="100">
        <v>2775595.79716</v>
      </c>
      <c r="D37" s="126">
        <f>C37*100/'Hilfstab.05'!C33-100</f>
        <v>9.588141817348443</v>
      </c>
      <c r="E37" s="100" t="s">
        <v>291</v>
      </c>
      <c r="F37" s="64"/>
      <c r="G37" s="64"/>
      <c r="H37" s="64"/>
    </row>
    <row r="38" spans="1:8" ht="14.25" customHeight="1">
      <c r="A38" s="63">
        <v>23</v>
      </c>
      <c r="B38" s="90" t="s">
        <v>196</v>
      </c>
      <c r="C38" s="100">
        <v>860478.71513</v>
      </c>
      <c r="D38" s="126">
        <f>C38*100/'Hilfstab.05'!C34-100</f>
        <v>5.915996079821795</v>
      </c>
      <c r="E38" s="100" t="s">
        <v>291</v>
      </c>
      <c r="F38" s="64"/>
      <c r="G38" s="64"/>
      <c r="H38" s="64"/>
    </row>
    <row r="39" spans="1:8" ht="14.25" customHeight="1">
      <c r="A39" s="63"/>
      <c r="B39" s="90"/>
      <c r="C39" s="49"/>
      <c r="D39" s="126"/>
      <c r="E39" s="100"/>
      <c r="F39" s="64"/>
      <c r="G39" s="64"/>
      <c r="H39" s="64"/>
    </row>
    <row r="40" spans="1:8" ht="14.25" customHeight="1">
      <c r="A40" s="63">
        <v>24</v>
      </c>
      <c r="B40" s="91" t="s">
        <v>119</v>
      </c>
      <c r="C40" s="100">
        <v>60021434.04426001</v>
      </c>
      <c r="D40" s="126">
        <f>C40*100/'Hilfstab.05'!C36-100</f>
        <v>8.59439330025711</v>
      </c>
      <c r="E40" s="100" t="s">
        <v>291</v>
      </c>
      <c r="F40" s="64"/>
      <c r="G40" s="64"/>
      <c r="H40" s="64"/>
    </row>
    <row r="41" spans="1:5" ht="12.75" customHeight="1">
      <c r="A41" s="63"/>
      <c r="B41" s="90" t="s">
        <v>120</v>
      </c>
      <c r="C41" s="60"/>
      <c r="D41" s="126"/>
      <c r="E41" s="100"/>
    </row>
    <row r="42" spans="1:5" ht="12.75" customHeight="1">
      <c r="A42" s="63">
        <v>25</v>
      </c>
      <c r="B42" s="90" t="s">
        <v>200</v>
      </c>
      <c r="C42" s="100">
        <f>SUM(C13:C18)</f>
        <v>4840293.3722</v>
      </c>
      <c r="D42" s="126">
        <f>C42*100/'Hilfstab.05'!C38-100</f>
        <v>3.5224631032650535</v>
      </c>
      <c r="E42" s="100" t="s">
        <v>291</v>
      </c>
    </row>
    <row r="43" spans="1:5" ht="12.75">
      <c r="A43" s="63">
        <v>26</v>
      </c>
      <c r="B43" s="90" t="s">
        <v>201</v>
      </c>
      <c r="C43" s="100">
        <f>SUM(C20:C38)</f>
        <v>55181140.74406</v>
      </c>
      <c r="D43" s="126">
        <f>C43*100/'Hilfstab.05'!C39-100</f>
        <v>9.063096194971749</v>
      </c>
      <c r="E43" s="100" t="s">
        <v>291</v>
      </c>
    </row>
    <row r="44" spans="1:5" ht="12.75">
      <c r="A44" s="142"/>
      <c r="B44" s="143"/>
      <c r="C44" s="100"/>
      <c r="D44" s="126"/>
      <c r="E44" s="100"/>
    </row>
    <row r="45" spans="1:5" ht="12.75">
      <c r="A45" s="142"/>
      <c r="B45" s="143"/>
      <c r="C45" s="100"/>
      <c r="D45" s="126"/>
      <c r="E45" s="100"/>
    </row>
    <row r="46" spans="1:3" ht="12.75">
      <c r="A46" s="65"/>
      <c r="B46" s="65"/>
      <c r="C46" s="128"/>
    </row>
    <row r="47" spans="1:3" ht="12.75">
      <c r="A47" s="65"/>
      <c r="B47" s="65"/>
      <c r="C47" s="128"/>
    </row>
    <row r="48" spans="1:3" ht="12.75">
      <c r="A48" s="65"/>
      <c r="B48" s="65"/>
      <c r="C48" s="64"/>
    </row>
    <row r="49" spans="1:3" ht="12.75">
      <c r="A49" s="65"/>
      <c r="B49" s="65"/>
      <c r="C49" s="64"/>
    </row>
    <row r="50" spans="1:3" ht="12.75">
      <c r="A50" s="65"/>
      <c r="B50" s="65"/>
      <c r="C50" s="64"/>
    </row>
    <row r="51" spans="1:3" ht="12.75">
      <c r="A51" s="65"/>
      <c r="B51" s="65"/>
      <c r="C51" s="64"/>
    </row>
    <row r="52" spans="1:3" ht="12.75">
      <c r="A52" s="65"/>
      <c r="B52" s="65"/>
      <c r="C52" s="64"/>
    </row>
    <row r="53" spans="1:3" ht="12.75">
      <c r="A53" s="65"/>
      <c r="B53" s="65"/>
      <c r="C53" s="64"/>
    </row>
    <row r="54" spans="1:3" ht="12.75">
      <c r="A54" s="65"/>
      <c r="B54" s="65"/>
      <c r="C54" s="64"/>
    </row>
    <row r="55" spans="1:3" ht="12.75">
      <c r="A55" s="65"/>
      <c r="B55" s="65"/>
      <c r="C55" s="64"/>
    </row>
    <row r="56" spans="1:3" ht="12.75">
      <c r="A56" s="65"/>
      <c r="B56" s="65"/>
      <c r="C56" s="64"/>
    </row>
    <row r="57" spans="1:3" ht="12.75">
      <c r="A57" s="65"/>
      <c r="B57" s="65"/>
      <c r="C57" s="64"/>
    </row>
    <row r="58" spans="1:3" ht="12.75">
      <c r="A58" s="65"/>
      <c r="B58" s="65"/>
      <c r="C58" s="64"/>
    </row>
    <row r="59" spans="1:3" ht="12.75">
      <c r="A59" s="65"/>
      <c r="B59" s="65"/>
      <c r="C59" s="64"/>
    </row>
    <row r="60" spans="1:3" ht="12.75">
      <c r="A60" s="65"/>
      <c r="B60" s="65"/>
      <c r="C60" s="64"/>
    </row>
    <row r="61" spans="1:3" ht="12.75">
      <c r="A61" s="65"/>
      <c r="B61" s="65"/>
      <c r="C61" s="64"/>
    </row>
    <row r="62" spans="1:3" ht="12.75">
      <c r="A62" s="92"/>
      <c r="B62" s="66"/>
      <c r="C62" s="64"/>
    </row>
    <row r="81" ht="12.75">
      <c r="B81" s="3"/>
    </row>
  </sheetData>
  <mergeCells count="5">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N81"/>
  <sheetViews>
    <sheetView workbookViewId="0" topLeftCell="B1">
      <selection activeCell="F6" sqref="F6"/>
    </sheetView>
  </sheetViews>
  <sheetFormatPr defaultColWidth="11.421875" defaultRowHeight="12.75"/>
  <cols>
    <col min="1" max="1" width="7.7109375" style="43" customWidth="1"/>
    <col min="2" max="2" width="36.00390625" style="41" customWidth="1"/>
    <col min="3" max="3" width="16.7109375" style="41" customWidth="1"/>
    <col min="4" max="4" width="17.7109375" style="41" customWidth="1"/>
    <col min="5" max="5" width="18.00390625" style="41" customWidth="1"/>
    <col min="6" max="10" width="17.28125" style="41" customWidth="1"/>
    <col min="11" max="11" width="7.7109375" style="43" customWidth="1"/>
    <col min="12" max="12" width="12.8515625" style="41" customWidth="1"/>
    <col min="13" max="13" width="11.421875" style="41" customWidth="1"/>
    <col min="14" max="14" width="12.28125" style="41" customWidth="1"/>
    <col min="15" max="16384" width="11.421875" style="41" customWidth="1"/>
  </cols>
  <sheetData>
    <row r="1" spans="1:10" ht="12.75" customHeight="1">
      <c r="A1" s="169" t="s">
        <v>90</v>
      </c>
      <c r="B1" s="169"/>
      <c r="C1" s="169"/>
      <c r="D1" s="169"/>
      <c r="E1" s="169"/>
      <c r="F1" s="93" t="s">
        <v>91</v>
      </c>
      <c r="G1" s="93"/>
      <c r="H1" s="69"/>
      <c r="I1" s="69"/>
      <c r="J1" s="69"/>
    </row>
    <row r="2" spans="2:10" ht="12.75" customHeight="1">
      <c r="B2" s="67"/>
      <c r="C2" s="69"/>
      <c r="D2" s="69"/>
      <c r="E2" s="69"/>
      <c r="F2" s="69"/>
      <c r="G2" s="69"/>
      <c r="H2" s="69"/>
      <c r="I2" s="69"/>
      <c r="J2" s="69"/>
    </row>
    <row r="3" ht="9.75" customHeight="1"/>
    <row r="4" spans="1:10" s="43" customFormat="1" ht="12" customHeight="1">
      <c r="A4" s="173" t="s">
        <v>264</v>
      </c>
      <c r="B4" s="173"/>
      <c r="C4" s="173"/>
      <c r="D4" s="173"/>
      <c r="E4" s="173"/>
      <c r="F4" s="85" t="s">
        <v>252</v>
      </c>
      <c r="G4" s="85"/>
      <c r="H4" s="42"/>
      <c r="I4" s="42"/>
      <c r="J4" s="42"/>
    </row>
    <row r="5" spans="1:10" s="43" customFormat="1" ht="12.75" customHeight="1">
      <c r="A5" s="173" t="s">
        <v>296</v>
      </c>
      <c r="B5" s="173"/>
      <c r="C5" s="173"/>
      <c r="D5" s="173"/>
      <c r="E5" s="173"/>
      <c r="F5" s="85" t="s">
        <v>297</v>
      </c>
      <c r="G5" s="85"/>
      <c r="H5" s="42"/>
      <c r="I5" s="42"/>
      <c r="J5" s="42"/>
    </row>
    <row r="6" spans="5:10" ht="11.25" customHeight="1">
      <c r="E6" s="72"/>
      <c r="F6" s="72"/>
      <c r="G6" s="72"/>
      <c r="H6" s="72"/>
      <c r="I6" s="72"/>
      <c r="J6" s="72"/>
    </row>
    <row r="7" ht="12.75" customHeight="1"/>
    <row r="8" spans="1:11" ht="15.75" customHeight="1">
      <c r="A8" s="162"/>
      <c r="B8" s="181"/>
      <c r="C8" s="145" t="s">
        <v>18</v>
      </c>
      <c r="D8" s="74"/>
      <c r="E8" s="75"/>
      <c r="F8" s="135" t="s">
        <v>260</v>
      </c>
      <c r="G8" s="135"/>
      <c r="H8" s="135"/>
      <c r="I8" s="135"/>
      <c r="J8" s="136"/>
      <c r="K8" s="170"/>
    </row>
    <row r="9" spans="1:11" ht="14.25" customHeight="1">
      <c r="A9" s="163"/>
      <c r="B9" s="176"/>
      <c r="C9" s="146"/>
      <c r="D9" s="145" t="s">
        <v>45</v>
      </c>
      <c r="E9" s="160" t="s">
        <v>46</v>
      </c>
      <c r="F9" s="174" t="s">
        <v>47</v>
      </c>
      <c r="G9" s="160" t="s">
        <v>116</v>
      </c>
      <c r="H9" s="145" t="s">
        <v>48</v>
      </c>
      <c r="I9" s="160" t="s">
        <v>29</v>
      </c>
      <c r="J9" s="160" t="s">
        <v>272</v>
      </c>
      <c r="K9" s="171"/>
    </row>
    <row r="10" spans="1:11" ht="15" customHeight="1">
      <c r="A10" s="163"/>
      <c r="B10" s="176"/>
      <c r="C10" s="165"/>
      <c r="D10" s="165"/>
      <c r="E10" s="161"/>
      <c r="F10" s="175"/>
      <c r="G10" s="161"/>
      <c r="H10" s="165"/>
      <c r="I10" s="161"/>
      <c r="J10" s="161"/>
      <c r="K10" s="171"/>
    </row>
    <row r="11" spans="1:11" ht="15.75" customHeight="1">
      <c r="A11" s="164"/>
      <c r="B11" s="177"/>
      <c r="C11" s="178"/>
      <c r="D11" s="179"/>
      <c r="E11" s="179"/>
      <c r="F11" s="137" t="s">
        <v>49</v>
      </c>
      <c r="G11" s="137"/>
      <c r="H11" s="137"/>
      <c r="I11" s="137"/>
      <c r="J11" s="138"/>
      <c r="K11" s="172"/>
    </row>
    <row r="12" spans="1:11" ht="15.75" customHeight="1">
      <c r="A12" s="73"/>
      <c r="B12" s="44"/>
      <c r="C12" s="46"/>
      <c r="D12" s="47"/>
      <c r="E12" s="48"/>
      <c r="F12" s="48"/>
      <c r="G12" s="48"/>
      <c r="H12" s="48"/>
      <c r="I12" s="48"/>
      <c r="J12" s="48"/>
      <c r="K12" s="86"/>
    </row>
    <row r="13" spans="1:12" ht="12.75" customHeight="1">
      <c r="A13" s="63">
        <v>1</v>
      </c>
      <c r="B13" s="90" t="s">
        <v>174</v>
      </c>
      <c r="C13" s="100">
        <v>1406759.20441</v>
      </c>
      <c r="D13" s="100" t="s">
        <v>222</v>
      </c>
      <c r="E13" s="100">
        <v>22172.43309</v>
      </c>
      <c r="F13" s="100">
        <v>544199.112</v>
      </c>
      <c r="G13" s="100" t="s">
        <v>222</v>
      </c>
      <c r="H13" s="100">
        <v>596553.48</v>
      </c>
      <c r="I13" s="100">
        <v>242541.55080000003</v>
      </c>
      <c r="J13" s="100">
        <v>1292.62852</v>
      </c>
      <c r="K13" s="94">
        <v>1</v>
      </c>
      <c r="L13" s="127"/>
    </row>
    <row r="14" spans="1:12" ht="12.75" customHeight="1">
      <c r="A14" s="63">
        <v>2</v>
      </c>
      <c r="B14" s="90" t="s">
        <v>175</v>
      </c>
      <c r="C14" s="100">
        <v>323651.05</v>
      </c>
      <c r="D14" s="100" t="s">
        <v>222</v>
      </c>
      <c r="E14" s="100">
        <v>20401.41464</v>
      </c>
      <c r="F14" s="100">
        <v>117151.00559999999</v>
      </c>
      <c r="G14" s="100" t="s">
        <v>222</v>
      </c>
      <c r="H14" s="100">
        <v>167702.76</v>
      </c>
      <c r="I14" s="100">
        <v>17448.998399999997</v>
      </c>
      <c r="J14" s="100">
        <v>946.87136</v>
      </c>
      <c r="K14" s="94">
        <v>2</v>
      </c>
      <c r="L14" s="127"/>
    </row>
    <row r="15" spans="1:12" ht="14.25" customHeight="1">
      <c r="A15" s="63">
        <v>3</v>
      </c>
      <c r="B15" s="90" t="s">
        <v>176</v>
      </c>
      <c r="C15" s="100">
        <v>1586801.75178</v>
      </c>
      <c r="D15" s="100" t="s">
        <v>222</v>
      </c>
      <c r="E15" s="100">
        <v>4229.71234</v>
      </c>
      <c r="F15" s="100">
        <v>567558.2844</v>
      </c>
      <c r="G15" s="100" t="s">
        <v>222</v>
      </c>
      <c r="H15" s="100">
        <v>746175.1680000001</v>
      </c>
      <c r="I15" s="100" t="s">
        <v>55</v>
      </c>
      <c r="J15" s="100" t="s">
        <v>55</v>
      </c>
      <c r="K15" s="94">
        <v>3</v>
      </c>
      <c r="L15" s="127"/>
    </row>
    <row r="16" spans="1:12" ht="14.25" customHeight="1">
      <c r="A16" s="63">
        <v>4</v>
      </c>
      <c r="B16" s="90" t="s">
        <v>177</v>
      </c>
      <c r="C16" s="100">
        <v>256129.00417000003</v>
      </c>
      <c r="D16" s="100" t="s">
        <v>222</v>
      </c>
      <c r="E16" s="100">
        <v>9190.589769999999</v>
      </c>
      <c r="F16" s="100">
        <v>92866.5936</v>
      </c>
      <c r="G16" s="100" t="s">
        <v>222</v>
      </c>
      <c r="H16" s="100">
        <v>151183.47600000002</v>
      </c>
      <c r="I16" s="100" t="s">
        <v>55</v>
      </c>
      <c r="J16" s="100" t="s">
        <v>55</v>
      </c>
      <c r="K16" s="94">
        <v>4</v>
      </c>
      <c r="L16" s="127"/>
    </row>
    <row r="17" spans="1:12" ht="14.25" customHeight="1">
      <c r="A17" s="63">
        <v>5</v>
      </c>
      <c r="B17" s="90" t="s">
        <v>178</v>
      </c>
      <c r="C17" s="100">
        <v>260742.51052</v>
      </c>
      <c r="D17" s="100" t="s">
        <v>222</v>
      </c>
      <c r="E17" s="100">
        <v>8821.800519999999</v>
      </c>
      <c r="F17" s="100">
        <v>151921.4364</v>
      </c>
      <c r="G17" s="100" t="s">
        <v>222</v>
      </c>
      <c r="H17" s="100">
        <v>82196.424</v>
      </c>
      <c r="I17" s="100" t="s">
        <v>55</v>
      </c>
      <c r="J17" s="100" t="s">
        <v>55</v>
      </c>
      <c r="K17" s="94">
        <v>5</v>
      </c>
      <c r="L17" s="127"/>
    </row>
    <row r="18" spans="1:12" ht="14.25" customHeight="1">
      <c r="A18" s="63">
        <v>6</v>
      </c>
      <c r="B18" s="90" t="s">
        <v>179</v>
      </c>
      <c r="C18" s="100">
        <v>1006209.85132</v>
      </c>
      <c r="D18" s="100" t="s">
        <v>222</v>
      </c>
      <c r="E18" s="100">
        <v>1065.02212</v>
      </c>
      <c r="F18" s="100">
        <v>199899.414</v>
      </c>
      <c r="G18" s="100" t="s">
        <v>222</v>
      </c>
      <c r="H18" s="100">
        <v>523677.384</v>
      </c>
      <c r="I18" s="100">
        <v>281568.03119999997</v>
      </c>
      <c r="J18" s="100" t="s">
        <v>222</v>
      </c>
      <c r="K18" s="94">
        <v>6</v>
      </c>
      <c r="L18" s="127"/>
    </row>
    <row r="19" spans="1:11" ht="14.25" customHeight="1">
      <c r="A19" s="63"/>
      <c r="B19" s="90"/>
      <c r="C19" s="100"/>
      <c r="D19" s="100"/>
      <c r="E19" s="55"/>
      <c r="F19" s="55"/>
      <c r="G19" s="55"/>
      <c r="H19" s="55"/>
      <c r="I19" s="55"/>
      <c r="J19" s="55"/>
      <c r="K19" s="94"/>
    </row>
    <row r="20" spans="1:12" ht="14.25" customHeight="1">
      <c r="A20" s="63">
        <v>7</v>
      </c>
      <c r="B20" s="90" t="s">
        <v>180</v>
      </c>
      <c r="C20" s="100">
        <v>4916397.31944</v>
      </c>
      <c r="D20" s="100" t="s">
        <v>55</v>
      </c>
      <c r="E20" s="100">
        <v>59724.37568</v>
      </c>
      <c r="F20" s="100">
        <v>513606.87360000005</v>
      </c>
      <c r="G20" s="129" t="s">
        <v>55</v>
      </c>
      <c r="H20" s="100">
        <v>1075159.8</v>
      </c>
      <c r="I20" s="100">
        <v>45875.2608</v>
      </c>
      <c r="J20" s="100">
        <v>543179.15336</v>
      </c>
      <c r="K20" s="94">
        <v>7</v>
      </c>
      <c r="L20" s="127"/>
    </row>
    <row r="21" spans="1:12" ht="14.25" customHeight="1">
      <c r="A21" s="63">
        <v>8</v>
      </c>
      <c r="B21" s="90" t="s">
        <v>181</v>
      </c>
      <c r="C21" s="100">
        <v>1002837.4511300001</v>
      </c>
      <c r="D21" s="100" t="s">
        <v>55</v>
      </c>
      <c r="E21" s="100">
        <v>129102.24719</v>
      </c>
      <c r="F21" s="100">
        <v>450445.6188</v>
      </c>
      <c r="G21" s="129" t="s">
        <v>55</v>
      </c>
      <c r="H21" s="100">
        <v>390779.28</v>
      </c>
      <c r="I21" s="100">
        <v>25306.2648</v>
      </c>
      <c r="J21" s="100">
        <v>733.96434</v>
      </c>
      <c r="K21" s="94">
        <v>8</v>
      </c>
      <c r="L21" s="127"/>
    </row>
    <row r="22" spans="1:12" ht="14.25" customHeight="1">
      <c r="A22" s="63">
        <v>9</v>
      </c>
      <c r="B22" s="90" t="s">
        <v>182</v>
      </c>
      <c r="C22" s="100">
        <v>5381643.50003</v>
      </c>
      <c r="D22" s="100" t="s">
        <v>55</v>
      </c>
      <c r="E22" s="100">
        <v>177670.82945</v>
      </c>
      <c r="F22" s="100">
        <v>3554705.6244</v>
      </c>
      <c r="G22" s="100" t="s">
        <v>55</v>
      </c>
      <c r="H22" s="100">
        <v>1599904.332</v>
      </c>
      <c r="I22" s="100">
        <v>28308.3408</v>
      </c>
      <c r="J22" s="100">
        <v>20644.06138</v>
      </c>
      <c r="K22" s="94">
        <v>9</v>
      </c>
      <c r="L22" s="127"/>
    </row>
    <row r="23" spans="1:12" ht="14.25" customHeight="1">
      <c r="A23" s="63">
        <v>10</v>
      </c>
      <c r="B23" s="90" t="s">
        <v>183</v>
      </c>
      <c r="C23" s="100">
        <v>1637592.15696</v>
      </c>
      <c r="D23" s="100" t="s">
        <v>55</v>
      </c>
      <c r="E23" s="100">
        <v>115904.82974</v>
      </c>
      <c r="F23" s="100">
        <v>1008646.7507999999</v>
      </c>
      <c r="G23" s="100" t="s">
        <v>55</v>
      </c>
      <c r="H23" s="100">
        <v>476467.2</v>
      </c>
      <c r="I23" s="100">
        <v>9453.250800000002</v>
      </c>
      <c r="J23" s="100">
        <v>14410.09562</v>
      </c>
      <c r="K23" s="94">
        <v>10</v>
      </c>
      <c r="L23" s="127"/>
    </row>
    <row r="24" spans="1:12" ht="14.25" customHeight="1">
      <c r="A24" s="63">
        <v>11</v>
      </c>
      <c r="B24" s="90" t="s">
        <v>184</v>
      </c>
      <c r="C24" s="100">
        <v>406225.58341</v>
      </c>
      <c r="D24" s="100" t="s">
        <v>222</v>
      </c>
      <c r="E24" s="100">
        <v>51689.67673</v>
      </c>
      <c r="F24" s="100">
        <v>48135.3516</v>
      </c>
      <c r="G24" s="130" t="s">
        <v>55</v>
      </c>
      <c r="H24" s="100">
        <v>253982.66400000002</v>
      </c>
      <c r="I24" s="100">
        <v>38567.6064</v>
      </c>
      <c r="J24" s="100" t="s">
        <v>55</v>
      </c>
      <c r="K24" s="94">
        <v>11</v>
      </c>
      <c r="L24" s="127"/>
    </row>
    <row r="25" spans="1:12" ht="14.25" customHeight="1">
      <c r="A25" s="63">
        <v>12</v>
      </c>
      <c r="B25" s="90" t="s">
        <v>185</v>
      </c>
      <c r="C25" s="100">
        <v>3368928.3880200004</v>
      </c>
      <c r="D25" s="100" t="s">
        <v>222</v>
      </c>
      <c r="E25" s="100">
        <v>1370237.52566</v>
      </c>
      <c r="F25" s="100">
        <v>1022800.1004</v>
      </c>
      <c r="G25" s="130">
        <v>14573.591380000002</v>
      </c>
      <c r="H25" s="100">
        <v>916091.172</v>
      </c>
      <c r="I25" s="100">
        <v>27290.2536</v>
      </c>
      <c r="J25" s="130">
        <v>17935.74498</v>
      </c>
      <c r="K25" s="94">
        <v>12</v>
      </c>
      <c r="L25" s="127"/>
    </row>
    <row r="26" spans="1:12" ht="14.25" customHeight="1">
      <c r="A26" s="63"/>
      <c r="B26" s="90"/>
      <c r="C26" s="100"/>
      <c r="D26" s="54"/>
      <c r="E26" s="55"/>
      <c r="F26" s="55"/>
      <c r="G26" s="55"/>
      <c r="H26" s="55"/>
      <c r="I26" s="55"/>
      <c r="J26" s="55"/>
      <c r="K26" s="94"/>
      <c r="L26" s="127"/>
    </row>
    <row r="27" spans="1:12" ht="14.25" customHeight="1">
      <c r="A27" s="63">
        <v>13</v>
      </c>
      <c r="B27" s="90" t="s">
        <v>186</v>
      </c>
      <c r="C27" s="100">
        <v>2545668.56468</v>
      </c>
      <c r="D27" s="100" t="s">
        <v>55</v>
      </c>
      <c r="E27" s="100">
        <v>178772.89947</v>
      </c>
      <c r="F27" s="100">
        <v>1130540.4035999998</v>
      </c>
      <c r="G27" s="130" t="s">
        <v>55</v>
      </c>
      <c r="H27" s="100">
        <v>1021081.68</v>
      </c>
      <c r="I27" s="100">
        <v>154229.3712</v>
      </c>
      <c r="J27" s="130">
        <v>3479.14341</v>
      </c>
      <c r="K27" s="94">
        <v>13</v>
      </c>
      <c r="L27" s="127"/>
    </row>
    <row r="28" spans="1:12" ht="14.25" customHeight="1">
      <c r="A28" s="121">
        <v>14</v>
      </c>
      <c r="B28" s="90" t="s">
        <v>187</v>
      </c>
      <c r="C28" s="100">
        <v>626242.72576</v>
      </c>
      <c r="D28" s="100" t="s">
        <v>222</v>
      </c>
      <c r="E28" s="100">
        <v>38715.91374</v>
      </c>
      <c r="F28" s="100">
        <v>119705.99040000001</v>
      </c>
      <c r="G28" s="100" t="s">
        <v>222</v>
      </c>
      <c r="H28" s="100">
        <v>437182.632</v>
      </c>
      <c r="I28" s="100">
        <v>29324.664</v>
      </c>
      <c r="J28" s="130">
        <v>1313.5256200000001</v>
      </c>
      <c r="K28" s="94">
        <v>14</v>
      </c>
      <c r="L28" s="127"/>
    </row>
    <row r="29" spans="1:12" ht="14.25" customHeight="1">
      <c r="A29" s="63">
        <v>15</v>
      </c>
      <c r="B29" s="90" t="s">
        <v>188</v>
      </c>
      <c r="C29" s="100">
        <v>1390926.52228</v>
      </c>
      <c r="D29" s="100" t="s">
        <v>55</v>
      </c>
      <c r="E29" s="100">
        <v>172148.84874000002</v>
      </c>
      <c r="F29" s="100">
        <v>726885.4968</v>
      </c>
      <c r="G29" s="100">
        <v>15990.1819</v>
      </c>
      <c r="H29" s="100">
        <v>472677.69599999994</v>
      </c>
      <c r="I29" s="100" t="s">
        <v>55</v>
      </c>
      <c r="J29" s="130">
        <v>3215.7452399999997</v>
      </c>
      <c r="K29" s="94">
        <v>15</v>
      </c>
      <c r="L29" s="127"/>
    </row>
    <row r="30" spans="1:12" ht="14.25" customHeight="1">
      <c r="A30" s="63">
        <v>16</v>
      </c>
      <c r="B30" s="90" t="s">
        <v>189</v>
      </c>
      <c r="C30" s="100">
        <v>2454431.66035</v>
      </c>
      <c r="D30" s="100" t="s">
        <v>55</v>
      </c>
      <c r="E30" s="100">
        <v>624588.49983</v>
      </c>
      <c r="F30" s="100">
        <v>890569.2024</v>
      </c>
      <c r="G30" s="100" t="s">
        <v>55</v>
      </c>
      <c r="H30" s="100">
        <v>781855.272</v>
      </c>
      <c r="I30" s="100">
        <v>19916.9712</v>
      </c>
      <c r="J30" s="130">
        <v>9006.46492</v>
      </c>
      <c r="K30" s="94">
        <v>16</v>
      </c>
      <c r="L30" s="127"/>
    </row>
    <row r="31" spans="1:12" ht="14.25" customHeight="1">
      <c r="A31" s="63">
        <v>17</v>
      </c>
      <c r="B31" s="90" t="s">
        <v>190</v>
      </c>
      <c r="C31" s="100">
        <v>1141957.22811</v>
      </c>
      <c r="D31" s="100" t="s">
        <v>55</v>
      </c>
      <c r="E31" s="100">
        <v>57103.48904</v>
      </c>
      <c r="F31" s="100">
        <v>335239.77700999996</v>
      </c>
      <c r="G31" s="100" t="s">
        <v>222</v>
      </c>
      <c r="H31" s="100">
        <v>495095.0040000001</v>
      </c>
      <c r="I31" s="100" t="s">
        <v>222</v>
      </c>
      <c r="J31" s="100" t="s">
        <v>55</v>
      </c>
      <c r="K31" s="94">
        <v>17</v>
      </c>
      <c r="L31" s="127"/>
    </row>
    <row r="32" spans="1:12" ht="14.25" customHeight="1">
      <c r="A32" s="63">
        <v>18</v>
      </c>
      <c r="B32" s="90" t="s">
        <v>191</v>
      </c>
      <c r="C32" s="100">
        <v>3048470.5557</v>
      </c>
      <c r="D32" s="100" t="s">
        <v>55</v>
      </c>
      <c r="E32" s="100">
        <v>40356.11168</v>
      </c>
      <c r="F32" s="100">
        <v>2138905.5875999997</v>
      </c>
      <c r="G32" s="130" t="s">
        <v>55</v>
      </c>
      <c r="H32" s="100">
        <v>826328.16</v>
      </c>
      <c r="I32" s="100">
        <v>15462.417599999999</v>
      </c>
      <c r="J32" s="130">
        <v>9673.27882</v>
      </c>
      <c r="K32" s="94">
        <v>18</v>
      </c>
      <c r="L32" s="127"/>
    </row>
    <row r="33" spans="1:12" ht="14.25" customHeight="1">
      <c r="A33" s="63"/>
      <c r="B33" s="90"/>
      <c r="C33" s="100"/>
      <c r="D33" s="54"/>
      <c r="E33" s="54"/>
      <c r="F33" s="54"/>
      <c r="G33" s="54"/>
      <c r="H33" s="54"/>
      <c r="I33" s="54"/>
      <c r="J33" s="54"/>
      <c r="K33" s="94"/>
      <c r="L33" s="127"/>
    </row>
    <row r="34" spans="1:14" ht="14.25" customHeight="1">
      <c r="A34" s="63">
        <v>19</v>
      </c>
      <c r="B34" s="90" t="s">
        <v>192</v>
      </c>
      <c r="C34" s="100">
        <v>5675995.1322</v>
      </c>
      <c r="D34" s="100" t="s">
        <v>55</v>
      </c>
      <c r="E34" s="100">
        <v>103083.86958</v>
      </c>
      <c r="F34" s="100">
        <v>2341234.8972</v>
      </c>
      <c r="G34" s="130" t="s">
        <v>55</v>
      </c>
      <c r="H34" s="100">
        <v>2681770.176</v>
      </c>
      <c r="I34" s="100">
        <v>182515.6296</v>
      </c>
      <c r="J34" s="130">
        <v>1798.0851</v>
      </c>
      <c r="K34" s="94">
        <v>19</v>
      </c>
      <c r="L34" s="127"/>
      <c r="M34" s="100"/>
      <c r="N34" s="127"/>
    </row>
    <row r="35" spans="1:12" ht="14.25" customHeight="1">
      <c r="A35" s="63">
        <v>20</v>
      </c>
      <c r="B35" s="90" t="s">
        <v>193</v>
      </c>
      <c r="C35" s="100">
        <v>1515889.24361</v>
      </c>
      <c r="D35" s="100" t="s">
        <v>222</v>
      </c>
      <c r="E35" s="100">
        <v>130517.01153</v>
      </c>
      <c r="F35" s="100">
        <v>719721.918</v>
      </c>
      <c r="G35" s="130" t="s">
        <v>55</v>
      </c>
      <c r="H35" s="100">
        <v>609580.944</v>
      </c>
      <c r="I35" s="100">
        <v>55199.6244</v>
      </c>
      <c r="J35" s="130" t="s">
        <v>55</v>
      </c>
      <c r="K35" s="94">
        <v>20</v>
      </c>
      <c r="L35" s="127"/>
    </row>
    <row r="36" spans="1:12" ht="14.25" customHeight="1">
      <c r="A36" s="63">
        <v>21</v>
      </c>
      <c r="B36" s="90" t="s">
        <v>194</v>
      </c>
      <c r="C36" s="100">
        <v>16431860.20009</v>
      </c>
      <c r="D36" s="100" t="s">
        <v>222</v>
      </c>
      <c r="E36" s="100">
        <v>114970.69179000001</v>
      </c>
      <c r="F36" s="100">
        <v>1157425.0884</v>
      </c>
      <c r="G36" s="100">
        <v>13161996.94</v>
      </c>
      <c r="H36" s="100">
        <v>1967323.5</v>
      </c>
      <c r="I36" s="100">
        <v>5866.704</v>
      </c>
      <c r="J36" s="100">
        <v>24277.275899999997</v>
      </c>
      <c r="K36" s="94">
        <v>21</v>
      </c>
      <c r="L36" s="127"/>
    </row>
    <row r="37" spans="1:12" ht="14.25" customHeight="1">
      <c r="A37" s="63">
        <v>22</v>
      </c>
      <c r="B37" s="90" t="s">
        <v>195</v>
      </c>
      <c r="C37" s="100">
        <v>2775595.79716</v>
      </c>
      <c r="D37" s="100" t="s">
        <v>55</v>
      </c>
      <c r="E37" s="100">
        <v>492558.64662</v>
      </c>
      <c r="F37" s="100">
        <v>1045868.1048</v>
      </c>
      <c r="G37" s="130" t="s">
        <v>55</v>
      </c>
      <c r="H37" s="100">
        <v>609783.552</v>
      </c>
      <c r="I37" s="130" t="s">
        <v>55</v>
      </c>
      <c r="J37" s="100">
        <v>81531.78086</v>
      </c>
      <c r="K37" s="94">
        <v>22</v>
      </c>
      <c r="L37" s="127"/>
    </row>
    <row r="38" spans="1:12" ht="14.25" customHeight="1">
      <c r="A38" s="63">
        <v>23</v>
      </c>
      <c r="B38" s="90" t="s">
        <v>196</v>
      </c>
      <c r="C38" s="100">
        <v>860478.71513</v>
      </c>
      <c r="D38" s="100" t="s">
        <v>222</v>
      </c>
      <c r="E38" s="100">
        <v>99830.16533</v>
      </c>
      <c r="F38" s="100">
        <v>283401.4608</v>
      </c>
      <c r="G38" s="130" t="s">
        <v>55</v>
      </c>
      <c r="H38" s="100">
        <v>454133.304</v>
      </c>
      <c r="I38" s="100">
        <v>20998.404</v>
      </c>
      <c r="J38" s="100" t="s">
        <v>55</v>
      </c>
      <c r="K38" s="94">
        <v>23</v>
      </c>
      <c r="L38" s="127"/>
    </row>
    <row r="39" spans="1:11" ht="14.25" customHeight="1">
      <c r="A39" s="63"/>
      <c r="B39" s="90"/>
      <c r="C39" s="100"/>
      <c r="D39" s="100"/>
      <c r="E39" s="100"/>
      <c r="F39" s="100"/>
      <c r="G39" s="100"/>
      <c r="H39" s="100"/>
      <c r="I39" s="100"/>
      <c r="J39" s="100"/>
      <c r="K39" s="94"/>
    </row>
    <row r="40" spans="1:11" ht="14.25" customHeight="1">
      <c r="A40" s="63">
        <v>24</v>
      </c>
      <c r="B40" s="91" t="s">
        <v>119</v>
      </c>
      <c r="C40" s="100">
        <v>60021434.04426001</v>
      </c>
      <c r="D40" s="100">
        <v>3424920.32281</v>
      </c>
      <c r="E40" s="100">
        <v>4022856.6042799996</v>
      </c>
      <c r="F40" s="100">
        <v>19161434.09261</v>
      </c>
      <c r="G40" s="100">
        <v>13831443.82367</v>
      </c>
      <c r="H40" s="100">
        <v>17336684.988</v>
      </c>
      <c r="I40" s="100">
        <v>1495859.8464000002</v>
      </c>
      <c r="J40" s="100">
        <v>748234.36649</v>
      </c>
      <c r="K40" s="94">
        <v>24</v>
      </c>
    </row>
    <row r="41" spans="1:11" ht="12.75" customHeight="1">
      <c r="A41" s="63"/>
      <c r="B41" s="90" t="s">
        <v>120</v>
      </c>
      <c r="C41" s="100"/>
      <c r="D41" s="61"/>
      <c r="E41" s="60"/>
      <c r="F41" s="60"/>
      <c r="G41" s="60"/>
      <c r="H41" s="60"/>
      <c r="I41" s="60"/>
      <c r="J41" s="60"/>
      <c r="K41" s="94"/>
    </row>
    <row r="42" spans="1:11" ht="12.75" customHeight="1">
      <c r="A42" s="63">
        <v>25</v>
      </c>
      <c r="B42" s="90" t="s">
        <v>200</v>
      </c>
      <c r="C42" s="100">
        <v>4840293.3722</v>
      </c>
      <c r="D42" s="100" t="s">
        <v>222</v>
      </c>
      <c r="E42" s="100">
        <v>65880.97247999998</v>
      </c>
      <c r="F42" s="100">
        <v>1673595.846</v>
      </c>
      <c r="G42" s="100" t="s">
        <v>222</v>
      </c>
      <c r="H42" s="100">
        <v>2267488.6920000003</v>
      </c>
      <c r="I42" s="100">
        <v>830667.9815999999</v>
      </c>
      <c r="J42" s="100">
        <v>2659.88012</v>
      </c>
      <c r="K42" s="94">
        <v>25</v>
      </c>
    </row>
    <row r="43" spans="1:11" ht="12.75">
      <c r="A43" s="63">
        <v>26</v>
      </c>
      <c r="B43" s="90" t="s">
        <v>201</v>
      </c>
      <c r="C43" s="100">
        <v>55181140.74406</v>
      </c>
      <c r="D43" s="100">
        <v>3424920.32281</v>
      </c>
      <c r="E43" s="100">
        <v>3956975.6318000006</v>
      </c>
      <c r="F43" s="100">
        <v>17487838.246609997</v>
      </c>
      <c r="G43" s="100">
        <v>13831443.82367</v>
      </c>
      <c r="H43" s="100">
        <v>15069196.367999999</v>
      </c>
      <c r="I43" s="100">
        <v>665191.8648</v>
      </c>
      <c r="J43" s="100">
        <v>745574.4863699999</v>
      </c>
      <c r="K43" s="94">
        <v>26</v>
      </c>
    </row>
    <row r="44" spans="1:11" ht="12.75">
      <c r="A44" s="142"/>
      <c r="B44" s="143"/>
      <c r="C44" s="100"/>
      <c r="D44" s="100"/>
      <c r="E44" s="100"/>
      <c r="F44" s="100"/>
      <c r="G44" s="100"/>
      <c r="H44" s="100"/>
      <c r="I44" s="100"/>
      <c r="J44" s="100"/>
      <c r="K44" s="142"/>
    </row>
    <row r="45" spans="1:11" ht="12.75">
      <c r="A45" s="142"/>
      <c r="B45" s="143"/>
      <c r="C45" s="100"/>
      <c r="D45" s="100"/>
      <c r="E45" s="100"/>
      <c r="F45" s="100"/>
      <c r="G45" s="100"/>
      <c r="H45" s="100"/>
      <c r="I45" s="100"/>
      <c r="J45" s="100"/>
      <c r="K45" s="142"/>
    </row>
    <row r="46" spans="1:11" ht="12.75">
      <c r="A46" s="65"/>
      <c r="B46" s="65"/>
      <c r="C46" s="64"/>
      <c r="E46" s="127"/>
      <c r="F46" s="127"/>
      <c r="G46" s="127"/>
      <c r="H46" s="127"/>
      <c r="I46" s="127"/>
      <c r="J46" s="127"/>
      <c r="K46" s="65"/>
    </row>
    <row r="47" spans="1:11" ht="12.75">
      <c r="A47" s="65"/>
      <c r="B47" s="65"/>
      <c r="C47" s="64"/>
      <c r="K47" s="65"/>
    </row>
    <row r="48" spans="1:11" ht="12.75">
      <c r="A48" s="65"/>
      <c r="B48" s="65"/>
      <c r="C48" s="64"/>
      <c r="K48" s="65"/>
    </row>
    <row r="49" spans="1:11" ht="12.75">
      <c r="A49" s="65"/>
      <c r="B49" s="65"/>
      <c r="C49" s="64"/>
      <c r="K49" s="65"/>
    </row>
    <row r="50" spans="1:11" ht="12.75">
      <c r="A50" s="65"/>
      <c r="B50" s="65"/>
      <c r="C50" s="64"/>
      <c r="K50" s="65"/>
    </row>
    <row r="51" spans="1:11" ht="12.75">
      <c r="A51" s="65"/>
      <c r="B51" s="65"/>
      <c r="C51" s="64"/>
      <c r="K51" s="65"/>
    </row>
    <row r="52" spans="1:11" ht="12.75">
      <c r="A52" s="65"/>
      <c r="B52" s="65"/>
      <c r="C52" s="64"/>
      <c r="K52" s="65"/>
    </row>
    <row r="53" spans="1:11" ht="12.75">
      <c r="A53" s="65"/>
      <c r="B53" s="65"/>
      <c r="C53" s="64"/>
      <c r="K53" s="65"/>
    </row>
    <row r="54" spans="1:11" ht="12.75">
      <c r="A54" s="65"/>
      <c r="B54" s="65"/>
      <c r="C54" s="64"/>
      <c r="K54" s="65"/>
    </row>
    <row r="55" spans="1:11" ht="12.75">
      <c r="A55" s="65"/>
      <c r="B55" s="65"/>
      <c r="C55" s="64"/>
      <c r="K55" s="65"/>
    </row>
    <row r="56" spans="1:11" ht="12.75">
      <c r="A56" s="65"/>
      <c r="B56" s="65"/>
      <c r="C56" s="64"/>
      <c r="K56" s="65"/>
    </row>
    <row r="57" spans="1:11" ht="12.75">
      <c r="A57" s="65"/>
      <c r="B57" s="65"/>
      <c r="C57" s="64"/>
      <c r="K57" s="65"/>
    </row>
    <row r="58" spans="1:11" ht="12.75">
      <c r="A58" s="65"/>
      <c r="B58" s="65"/>
      <c r="C58" s="64"/>
      <c r="K58" s="65"/>
    </row>
    <row r="59" spans="1:11" ht="12.75">
      <c r="A59" s="65"/>
      <c r="B59" s="65"/>
      <c r="C59" s="64"/>
      <c r="K59" s="65"/>
    </row>
    <row r="60" spans="1:11" ht="12.75">
      <c r="A60" s="65"/>
      <c r="B60" s="65"/>
      <c r="C60" s="64"/>
      <c r="K60" s="65"/>
    </row>
    <row r="61" spans="1:11" ht="12.75">
      <c r="A61" s="65"/>
      <c r="B61" s="65"/>
      <c r="C61" s="64"/>
      <c r="K61" s="65"/>
    </row>
    <row r="62" spans="1:11" ht="12.75">
      <c r="A62" s="92"/>
      <c r="B62" s="66"/>
      <c r="C62" s="64"/>
      <c r="K62" s="92"/>
    </row>
    <row r="81" ht="12.75">
      <c r="B81" s="3"/>
    </row>
  </sheetData>
  <mergeCells count="15">
    <mergeCell ref="K8:K11"/>
    <mergeCell ref="F9:F10"/>
    <mergeCell ref="H9:H10"/>
    <mergeCell ref="I9:I10"/>
    <mergeCell ref="G9:G10"/>
    <mergeCell ref="J9:J10"/>
    <mergeCell ref="A1:E1"/>
    <mergeCell ref="A4:E4"/>
    <mergeCell ref="A5:E5"/>
    <mergeCell ref="C11:E11"/>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1:H81"/>
  <sheetViews>
    <sheetView workbookViewId="0" topLeftCell="A1">
      <selection activeCell="B6" sqref="B6"/>
    </sheetView>
  </sheetViews>
  <sheetFormatPr defaultColWidth="11.421875" defaultRowHeight="12.75"/>
  <cols>
    <col min="1" max="1" width="7.7109375" style="43" customWidth="1"/>
    <col min="2" max="2" width="36.00390625" style="41" customWidth="1"/>
    <col min="3" max="3" width="16.7109375" style="41" customWidth="1"/>
    <col min="4" max="4" width="17.28125" style="41" customWidth="1"/>
    <col min="5" max="5" width="18.00390625" style="41" customWidth="1"/>
    <col min="6" max="16384" width="11.421875" style="41" customWidth="1"/>
  </cols>
  <sheetData>
    <row r="1" spans="2:5" ht="12.75" customHeight="1">
      <c r="B1" s="67" t="s">
        <v>92</v>
      </c>
      <c r="C1" s="69"/>
      <c r="D1" s="69"/>
      <c r="E1" s="69"/>
    </row>
    <row r="2" spans="2:5" ht="12.75" customHeight="1">
      <c r="B2" s="67"/>
      <c r="C2" s="69"/>
      <c r="D2" s="69"/>
      <c r="E2" s="69"/>
    </row>
    <row r="3" ht="9.75" customHeight="1"/>
    <row r="4" spans="2:5" s="43" customFormat="1" ht="12" customHeight="1">
      <c r="B4" s="70" t="s">
        <v>279</v>
      </c>
      <c r="C4" s="89"/>
      <c r="D4" s="89"/>
      <c r="E4" s="42"/>
    </row>
    <row r="5" spans="2:5" s="43" customFormat="1" ht="12.75" customHeight="1">
      <c r="B5" s="70" t="s">
        <v>298</v>
      </c>
      <c r="C5" s="89"/>
      <c r="D5" s="89"/>
      <c r="E5" s="42"/>
    </row>
    <row r="6" ht="11.25" customHeight="1">
      <c r="E6" s="72"/>
    </row>
    <row r="7" ht="12.75" customHeight="1"/>
    <row r="8" spans="1:5" ht="15.75" customHeight="1">
      <c r="A8" s="162"/>
      <c r="B8" s="180" t="s">
        <v>173</v>
      </c>
      <c r="C8" s="145" t="s">
        <v>18</v>
      </c>
      <c r="D8" s="74" t="s">
        <v>18</v>
      </c>
      <c r="E8" s="75"/>
    </row>
    <row r="9" spans="1:5" ht="14.25" customHeight="1">
      <c r="A9" s="163"/>
      <c r="B9" s="176"/>
      <c r="C9" s="146"/>
      <c r="D9" s="145" t="s">
        <v>62</v>
      </c>
      <c r="E9" s="160" t="s">
        <v>271</v>
      </c>
    </row>
    <row r="10" spans="1:5" ht="15" customHeight="1">
      <c r="A10" s="163"/>
      <c r="B10" s="176"/>
      <c r="C10" s="165"/>
      <c r="D10" s="165"/>
      <c r="E10" s="161"/>
    </row>
    <row r="11" spans="1:5" ht="15.75" customHeight="1">
      <c r="A11" s="164"/>
      <c r="B11" s="177"/>
      <c r="C11" s="178" t="s">
        <v>49</v>
      </c>
      <c r="D11" s="179"/>
      <c r="E11" s="179"/>
    </row>
    <row r="12" spans="1:5" ht="15.75" customHeight="1">
      <c r="A12" s="73"/>
      <c r="B12" s="44"/>
      <c r="C12" s="46"/>
      <c r="D12" s="47"/>
      <c r="E12" s="48"/>
    </row>
    <row r="13" spans="1:5" ht="12.75" customHeight="1">
      <c r="A13" s="63">
        <v>1</v>
      </c>
      <c r="B13" s="90" t="s">
        <v>174</v>
      </c>
      <c r="C13" s="100">
        <v>1406759.20441</v>
      </c>
      <c r="D13" s="100">
        <v>218.17831094722965</v>
      </c>
      <c r="E13" s="126">
        <v>1.4323296561798318</v>
      </c>
    </row>
    <row r="14" spans="1:5" ht="12.75" customHeight="1">
      <c r="A14" s="63">
        <v>2</v>
      </c>
      <c r="B14" s="90" t="s">
        <v>175</v>
      </c>
      <c r="C14" s="100">
        <v>323651.05</v>
      </c>
      <c r="D14" s="100">
        <v>113.14821849963583</v>
      </c>
      <c r="E14" s="126">
        <v>1.115139139798688</v>
      </c>
    </row>
    <row r="15" spans="1:5" ht="14.25" customHeight="1">
      <c r="A15" s="63">
        <v>3</v>
      </c>
      <c r="B15" s="90" t="s">
        <v>176</v>
      </c>
      <c r="C15" s="100">
        <v>1586801.75178</v>
      </c>
      <c r="D15" s="100">
        <v>232.62624178559648</v>
      </c>
      <c r="E15" s="126">
        <v>1.5057245698331936</v>
      </c>
    </row>
    <row r="16" spans="1:5" ht="14.25" customHeight="1">
      <c r="A16" s="63">
        <v>4</v>
      </c>
      <c r="B16" s="90" t="s">
        <v>177</v>
      </c>
      <c r="C16" s="100">
        <v>256129.00417000003</v>
      </c>
      <c r="D16" s="100">
        <v>112.99393588618067</v>
      </c>
      <c r="E16" s="126">
        <v>0.8990868708287125</v>
      </c>
    </row>
    <row r="17" spans="1:5" ht="14.25" customHeight="1">
      <c r="A17" s="63">
        <v>5</v>
      </c>
      <c r="B17" s="90" t="s">
        <v>178</v>
      </c>
      <c r="C17" s="100">
        <v>260742.51052</v>
      </c>
      <c r="D17" s="100">
        <v>128.42349886061402</v>
      </c>
      <c r="E17" s="126">
        <v>0.9080664293128182</v>
      </c>
    </row>
    <row r="18" spans="1:5" ht="14.25" customHeight="1">
      <c r="A18" s="63">
        <v>6</v>
      </c>
      <c r="B18" s="90" t="s">
        <v>179</v>
      </c>
      <c r="C18" s="100">
        <v>1006209.85132</v>
      </c>
      <c r="D18" s="100">
        <v>157.95039853280136</v>
      </c>
      <c r="E18" s="126">
        <v>0.49685530008237294</v>
      </c>
    </row>
    <row r="19" spans="1:5" ht="14.25" customHeight="1">
      <c r="A19" s="63"/>
      <c r="B19" s="90"/>
      <c r="C19" s="100"/>
      <c r="D19" s="100"/>
      <c r="E19" s="55"/>
    </row>
    <row r="20" spans="1:5" ht="14.25" customHeight="1">
      <c r="A20" s="63">
        <v>7</v>
      </c>
      <c r="B20" s="90" t="s">
        <v>180</v>
      </c>
      <c r="C20" s="100">
        <v>4916397.31944</v>
      </c>
      <c r="D20" s="100">
        <v>686.8715111218739</v>
      </c>
      <c r="E20" s="126">
        <v>5.545861688577395</v>
      </c>
    </row>
    <row r="21" spans="1:5" ht="14.25" customHeight="1">
      <c r="A21" s="63">
        <v>8</v>
      </c>
      <c r="B21" s="90" t="s">
        <v>181</v>
      </c>
      <c r="C21" s="100">
        <v>1002837.4511300001</v>
      </c>
      <c r="D21" s="100">
        <v>234.03441099883315</v>
      </c>
      <c r="E21" s="126">
        <v>1.7096880949113689</v>
      </c>
    </row>
    <row r="22" spans="1:5" ht="14.25" customHeight="1">
      <c r="A22" s="63">
        <v>9</v>
      </c>
      <c r="B22" s="90" t="s">
        <v>182</v>
      </c>
      <c r="C22" s="100">
        <v>5381643.50003</v>
      </c>
      <c r="D22" s="100">
        <v>417.74837958703665</v>
      </c>
      <c r="E22" s="126">
        <v>2.9182498403041675</v>
      </c>
    </row>
    <row r="23" spans="1:5" ht="14.25" customHeight="1">
      <c r="A23" s="63">
        <v>10</v>
      </c>
      <c r="B23" s="90" t="s">
        <v>183</v>
      </c>
      <c r="C23" s="100">
        <v>1637592.15696</v>
      </c>
      <c r="D23" s="100">
        <v>302.4643048102201</v>
      </c>
      <c r="E23" s="126">
        <v>2.3297479578639164</v>
      </c>
    </row>
    <row r="24" spans="1:5" ht="14.25" customHeight="1">
      <c r="A24" s="63">
        <v>11</v>
      </c>
      <c r="B24" s="90" t="s">
        <v>184</v>
      </c>
      <c r="C24" s="100">
        <v>406225.58341</v>
      </c>
      <c r="D24" s="100">
        <v>114.96950473867925</v>
      </c>
      <c r="E24" s="126">
        <v>0.9804013896418254</v>
      </c>
    </row>
    <row r="25" spans="1:5" ht="14.25" customHeight="1">
      <c r="A25" s="63">
        <v>12</v>
      </c>
      <c r="B25" s="90" t="s">
        <v>185</v>
      </c>
      <c r="C25" s="100">
        <v>3368928.3880200004</v>
      </c>
      <c r="D25" s="100">
        <v>306.9335650713293</v>
      </c>
      <c r="E25" s="126">
        <v>2.4856246410035037</v>
      </c>
    </row>
    <row r="26" spans="1:5" ht="14.25" customHeight="1">
      <c r="A26" s="63"/>
      <c r="B26" s="90" t="s">
        <v>0</v>
      </c>
      <c r="C26" s="100"/>
      <c r="D26" s="100"/>
      <c r="E26" s="126"/>
    </row>
    <row r="27" spans="1:5" ht="14.25" customHeight="1">
      <c r="A27" s="63">
        <v>13</v>
      </c>
      <c r="B27" s="90" t="s">
        <v>186</v>
      </c>
      <c r="C27" s="100">
        <v>2545668.56468</v>
      </c>
      <c r="D27" s="100">
        <v>223.4496329933948</v>
      </c>
      <c r="E27" s="126">
        <v>1.3913244963477578</v>
      </c>
    </row>
    <row r="28" spans="1:5" ht="14.25" customHeight="1">
      <c r="A28" s="121">
        <v>14</v>
      </c>
      <c r="B28" s="90" t="s">
        <v>187</v>
      </c>
      <c r="C28" s="100">
        <v>626242.72576</v>
      </c>
      <c r="D28" s="100">
        <v>139.3121018319337</v>
      </c>
      <c r="E28" s="126">
        <v>0.2995560429625631</v>
      </c>
    </row>
    <row r="29" spans="1:5" ht="14.25" customHeight="1">
      <c r="A29" s="63">
        <v>15</v>
      </c>
      <c r="B29" s="90" t="s">
        <v>188</v>
      </c>
      <c r="C29" s="100">
        <v>1390926.52228</v>
      </c>
      <c r="D29" s="100">
        <v>259.3318769982288</v>
      </c>
      <c r="E29" s="126">
        <v>1.7697216117491088</v>
      </c>
    </row>
    <row r="30" spans="1:5" ht="14.25" customHeight="1">
      <c r="A30" s="63">
        <v>16</v>
      </c>
      <c r="B30" s="90" t="s">
        <v>189</v>
      </c>
      <c r="C30" s="100">
        <v>2454431.66035</v>
      </c>
      <c r="D30" s="100">
        <v>309.7139784664241</v>
      </c>
      <c r="E30" s="126">
        <v>2.0817958368174203</v>
      </c>
    </row>
    <row r="31" spans="1:5" ht="14.25" customHeight="1">
      <c r="A31" s="63">
        <v>17</v>
      </c>
      <c r="B31" s="90" t="s">
        <v>190</v>
      </c>
      <c r="C31" s="100">
        <v>1141957.22811</v>
      </c>
      <c r="D31" s="100">
        <v>258.2396445363234</v>
      </c>
      <c r="E31" s="126">
        <v>1.7747584074569698</v>
      </c>
    </row>
    <row r="32" spans="1:5" ht="14.25" customHeight="1">
      <c r="A32" s="63">
        <v>18</v>
      </c>
      <c r="B32" s="90" t="s">
        <v>191</v>
      </c>
      <c r="C32" s="100">
        <v>3048470.5557</v>
      </c>
      <c r="D32" s="100">
        <v>504.1433073564676</v>
      </c>
      <c r="E32" s="126">
        <v>4.519571741467455</v>
      </c>
    </row>
    <row r="33" spans="1:5" ht="14.25" customHeight="1">
      <c r="A33" s="63"/>
      <c r="B33" s="90"/>
      <c r="C33" s="100"/>
      <c r="D33" s="100"/>
      <c r="E33" s="126"/>
    </row>
    <row r="34" spans="1:8" ht="14.25" customHeight="1">
      <c r="A34" s="63">
        <v>19</v>
      </c>
      <c r="B34" s="90" t="s">
        <v>192</v>
      </c>
      <c r="C34" s="100">
        <v>5675995.1322</v>
      </c>
      <c r="D34" s="100">
        <v>668.3407408980297</v>
      </c>
      <c r="E34" s="126">
        <v>3.9669699595323005</v>
      </c>
      <c r="F34" s="64"/>
      <c r="G34" s="64"/>
      <c r="H34" s="64"/>
    </row>
    <row r="35" spans="1:8" ht="14.25" customHeight="1">
      <c r="A35" s="63">
        <v>20</v>
      </c>
      <c r="B35" s="90" t="s">
        <v>193</v>
      </c>
      <c r="C35" s="100">
        <v>1515889.24361</v>
      </c>
      <c r="D35" s="100">
        <v>261.9812907513502</v>
      </c>
      <c r="E35" s="126">
        <v>2.049576215722452</v>
      </c>
      <c r="F35" s="64"/>
      <c r="G35" s="64"/>
      <c r="H35" s="64"/>
    </row>
    <row r="36" spans="1:8" ht="14.25" customHeight="1">
      <c r="A36" s="63">
        <v>21</v>
      </c>
      <c r="B36" s="90" t="s">
        <v>194</v>
      </c>
      <c r="C36" s="100">
        <v>16431860.20009</v>
      </c>
      <c r="D36" s="100">
        <v>1736.3254088134338</v>
      </c>
      <c r="E36" s="126">
        <v>10.519805772060902</v>
      </c>
      <c r="F36" s="64"/>
      <c r="G36" s="64"/>
      <c r="H36" s="64"/>
    </row>
    <row r="37" spans="1:8" ht="14.25" customHeight="1">
      <c r="A37" s="63">
        <v>22</v>
      </c>
      <c r="B37" s="90" t="s">
        <v>195</v>
      </c>
      <c r="C37" s="100">
        <v>2775595.79716</v>
      </c>
      <c r="D37" s="100">
        <v>447.89346412134904</v>
      </c>
      <c r="E37" s="126">
        <v>3.4523226519167802</v>
      </c>
      <c r="F37" s="64"/>
      <c r="G37" s="64"/>
      <c r="H37" s="64"/>
    </row>
    <row r="38" spans="1:8" ht="14.25" customHeight="1">
      <c r="A38" s="63">
        <v>23</v>
      </c>
      <c r="B38" s="90" t="s">
        <v>196</v>
      </c>
      <c r="C38" s="100">
        <v>860478.71513</v>
      </c>
      <c r="D38" s="100">
        <v>154.18693099135422</v>
      </c>
      <c r="E38" s="126">
        <v>0.9641295907624003</v>
      </c>
      <c r="F38" s="64"/>
      <c r="G38" s="64"/>
      <c r="H38" s="64"/>
    </row>
    <row r="39" spans="1:8" ht="14.25" customHeight="1">
      <c r="A39" s="63"/>
      <c r="B39" s="90"/>
      <c r="C39" s="100"/>
      <c r="D39" s="100"/>
      <c r="E39" s="126"/>
      <c r="F39" s="64"/>
      <c r="G39" s="64"/>
      <c r="H39" s="64"/>
    </row>
    <row r="40" spans="1:8" ht="14.25" customHeight="1">
      <c r="A40" s="63">
        <v>24</v>
      </c>
      <c r="B40" s="91" t="s">
        <v>119</v>
      </c>
      <c r="C40" s="100">
        <v>60021434.04426001</v>
      </c>
      <c r="D40" s="100">
        <v>410.5124378074154</v>
      </c>
      <c r="E40" s="126">
        <v>2.571034482930701</v>
      </c>
      <c r="F40" s="64"/>
      <c r="G40" s="64"/>
      <c r="H40" s="64"/>
    </row>
    <row r="41" spans="1:5" ht="12.75" customHeight="1">
      <c r="A41" s="63"/>
      <c r="B41" s="90" t="s">
        <v>120</v>
      </c>
      <c r="C41" s="100"/>
      <c r="D41" s="100"/>
      <c r="E41" s="126"/>
    </row>
    <row r="42" spans="1:5" ht="12.75" customHeight="1">
      <c r="A42" s="63">
        <v>25</v>
      </c>
      <c r="B42" s="90" t="s">
        <v>197</v>
      </c>
      <c r="C42" s="100">
        <v>4840293.3722</v>
      </c>
      <c r="D42" s="100">
        <v>180.6287429411966</v>
      </c>
      <c r="E42" s="126">
        <v>0.9831198193773063</v>
      </c>
    </row>
    <row r="43" spans="1:5" ht="12.75">
      <c r="A43" s="63">
        <v>26</v>
      </c>
      <c r="B43" s="90" t="s">
        <v>198</v>
      </c>
      <c r="C43" s="100">
        <v>55181140.74406</v>
      </c>
      <c r="D43" s="100">
        <v>462.09910258262397</v>
      </c>
      <c r="E43" s="126">
        <v>2.9954187402830796</v>
      </c>
    </row>
    <row r="44" spans="1:5" ht="12.75">
      <c r="A44" s="142"/>
      <c r="B44" s="143"/>
      <c r="C44" s="100"/>
      <c r="D44" s="100"/>
      <c r="E44" s="126"/>
    </row>
    <row r="45" spans="1:5" ht="12.75">
      <c r="A45" s="142"/>
      <c r="B45" s="143"/>
      <c r="C45" s="100"/>
      <c r="D45" s="100"/>
      <c r="E45" s="126"/>
    </row>
    <row r="46" spans="1:2" ht="12.75">
      <c r="A46" s="65"/>
      <c r="B46" s="65"/>
    </row>
    <row r="47" spans="1:2" ht="12.75">
      <c r="A47" s="65"/>
      <c r="B47" s="65"/>
    </row>
    <row r="48" spans="1:2" ht="12.75">
      <c r="A48" s="65"/>
      <c r="B48" s="65"/>
    </row>
    <row r="49" spans="1:2" ht="12.75">
      <c r="A49" s="65"/>
      <c r="B49" s="65"/>
    </row>
    <row r="50" spans="1:2" ht="12.75">
      <c r="A50" s="65"/>
      <c r="B50" s="65"/>
    </row>
    <row r="51" spans="1:2" ht="12.75">
      <c r="A51" s="65"/>
      <c r="B51" s="65"/>
    </row>
    <row r="52" spans="1:2" ht="12.75">
      <c r="A52" s="65"/>
      <c r="B52" s="65"/>
    </row>
    <row r="53" spans="1:2" ht="12.75">
      <c r="A53" s="65"/>
      <c r="B53" s="65"/>
    </row>
    <row r="54" spans="1:2" ht="12.75">
      <c r="A54" s="65"/>
      <c r="B54" s="65"/>
    </row>
    <row r="55" spans="1:2" ht="12.75">
      <c r="A55" s="65"/>
      <c r="B55" s="65"/>
    </row>
    <row r="56" spans="1:2" ht="12.75">
      <c r="A56" s="65"/>
      <c r="B56" s="65"/>
    </row>
    <row r="57" spans="1:2" ht="12.75">
      <c r="A57" s="65"/>
      <c r="B57" s="65"/>
    </row>
    <row r="58" spans="1:2" ht="12.75">
      <c r="A58" s="65"/>
      <c r="B58" s="65"/>
    </row>
    <row r="59" spans="1:2" ht="12.75">
      <c r="A59" s="65"/>
      <c r="B59" s="65"/>
    </row>
    <row r="60" spans="1:2" ht="12.75">
      <c r="A60" s="65"/>
      <c r="B60" s="65"/>
    </row>
    <row r="61" spans="1:2" ht="12.75">
      <c r="A61" s="65"/>
      <c r="B61" s="65"/>
    </row>
    <row r="62" spans="1:2" ht="12.75">
      <c r="A62" s="92"/>
      <c r="B62" s="66"/>
    </row>
    <row r="81" ht="12.75">
      <c r="B81" s="3"/>
    </row>
  </sheetData>
  <mergeCells count="6">
    <mergeCell ref="E9:E10"/>
    <mergeCell ref="A8:A11"/>
    <mergeCell ref="B8:B11"/>
    <mergeCell ref="C8:C10"/>
    <mergeCell ref="D9:D10"/>
    <mergeCell ref="C11:E11"/>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1:G78"/>
  <sheetViews>
    <sheetView workbookViewId="0" topLeftCell="A1">
      <selection activeCell="A6" sqref="A6"/>
    </sheetView>
  </sheetViews>
  <sheetFormatPr defaultColWidth="11.421875" defaultRowHeight="12.75"/>
  <cols>
    <col min="1" max="1" width="31.8515625" style="41" customWidth="1"/>
    <col min="2" max="3" width="17.7109375" style="41" customWidth="1"/>
    <col min="4" max="4" width="18.28125" style="41" bestFit="1" customWidth="1"/>
    <col min="5" max="16384" width="11.421875" style="41" customWidth="1"/>
  </cols>
  <sheetData>
    <row r="1" spans="1:4" ht="12.75" customHeight="1">
      <c r="A1" s="67" t="s">
        <v>93</v>
      </c>
      <c r="B1" s="69"/>
      <c r="C1" s="69"/>
      <c r="D1" s="69"/>
    </row>
    <row r="2" spans="1:4" ht="12.75" customHeight="1">
      <c r="A2" s="67"/>
      <c r="B2" s="69"/>
      <c r="C2" s="69"/>
      <c r="D2" s="69"/>
    </row>
    <row r="3" ht="12.75" customHeight="1"/>
    <row r="4" spans="1:4" ht="15" customHeight="1">
      <c r="A4" s="70" t="s">
        <v>94</v>
      </c>
      <c r="B4" s="95"/>
      <c r="C4" s="95"/>
      <c r="D4" s="69"/>
    </row>
    <row r="5" spans="1:4" ht="12.75" customHeight="1">
      <c r="A5" s="96"/>
      <c r="B5" s="95"/>
      <c r="C5" s="95"/>
      <c r="D5" s="69"/>
    </row>
    <row r="6" ht="12.75" customHeight="1">
      <c r="D6" s="72"/>
    </row>
    <row r="7" ht="12.75" customHeight="1"/>
    <row r="8" spans="1:4" ht="18" customHeight="1">
      <c r="A8" s="182" t="s">
        <v>95</v>
      </c>
      <c r="B8" s="185"/>
      <c r="C8" s="74" t="s">
        <v>52</v>
      </c>
      <c r="D8" s="75"/>
    </row>
    <row r="9" spans="1:4" ht="15" customHeight="1">
      <c r="A9" s="183"/>
      <c r="B9" s="186"/>
      <c r="C9" s="145">
        <v>2003</v>
      </c>
      <c r="D9" s="160">
        <v>2002</v>
      </c>
    </row>
    <row r="10" spans="1:4" ht="12.75" customHeight="1">
      <c r="A10" s="183"/>
      <c r="B10" s="187"/>
      <c r="C10" s="165"/>
      <c r="D10" s="161"/>
    </row>
    <row r="11" spans="1:4" ht="18" customHeight="1">
      <c r="A11" s="184"/>
      <c r="B11" s="76" t="s">
        <v>49</v>
      </c>
      <c r="C11" s="74" t="s">
        <v>53</v>
      </c>
      <c r="D11" s="75"/>
    </row>
    <row r="12" spans="1:4" ht="14.25" customHeight="1">
      <c r="A12" s="97"/>
      <c r="B12" s="3"/>
      <c r="C12" s="98"/>
      <c r="D12" s="98"/>
    </row>
    <row r="13" spans="1:4" ht="14.25" customHeight="1">
      <c r="A13" s="99" t="s">
        <v>40</v>
      </c>
      <c r="B13" s="131">
        <v>16363829.159999998</v>
      </c>
      <c r="C13" s="132">
        <v>8.081635517640777</v>
      </c>
      <c r="D13" s="132">
        <f>B13*100/'Hilfstab.08'!D6-100</f>
        <v>18.723955476571803</v>
      </c>
    </row>
    <row r="14" spans="1:4" ht="14.25" customHeight="1">
      <c r="A14" s="97"/>
      <c r="B14" s="102"/>
      <c r="C14" s="101"/>
      <c r="D14" s="131"/>
    </row>
    <row r="15" spans="1:4" ht="14.25" customHeight="1">
      <c r="A15" s="82" t="s">
        <v>96</v>
      </c>
      <c r="B15" s="100">
        <v>15441757.488</v>
      </c>
      <c r="C15" s="126">
        <v>6.84969171230613</v>
      </c>
      <c r="D15" s="126">
        <f>B15*100/'Hilfstab.08'!D7-100</f>
        <v>20.34374153929373</v>
      </c>
    </row>
    <row r="16" spans="1:4" ht="14.25" customHeight="1">
      <c r="A16" s="97"/>
      <c r="B16" s="102"/>
      <c r="C16" s="101"/>
      <c r="D16" s="131"/>
    </row>
    <row r="17" spans="1:4" ht="14.25" customHeight="1">
      <c r="A17" s="82" t="s">
        <v>97</v>
      </c>
      <c r="B17" s="100">
        <v>922071.672</v>
      </c>
      <c r="C17" s="126">
        <v>33.94434750358444</v>
      </c>
      <c r="D17" s="126">
        <f>B17*100/'Hilfstab.08'!D8-100</f>
        <v>-3.1146256123163027</v>
      </c>
    </row>
    <row r="18" spans="1:4" ht="14.25" customHeight="1">
      <c r="A18" s="97"/>
      <c r="B18" s="102"/>
      <c r="C18" s="101"/>
      <c r="D18" s="100"/>
    </row>
    <row r="19" spans="1:4" ht="14.25" customHeight="1">
      <c r="A19" s="99" t="s">
        <v>98</v>
      </c>
      <c r="B19" s="131">
        <v>2180533.14</v>
      </c>
      <c r="C19" s="132">
        <v>3.8379185746933655</v>
      </c>
      <c r="D19" s="132">
        <f>B19*100/'Hilfstab.08'!D3-100</f>
        <v>10.023314193957376</v>
      </c>
    </row>
    <row r="20" spans="1:4" ht="14.25" customHeight="1">
      <c r="A20" s="82" t="s">
        <v>99</v>
      </c>
      <c r="B20" s="103"/>
      <c r="C20" s="105"/>
      <c r="D20" s="100"/>
    </row>
    <row r="21" spans="1:4" ht="14.25" customHeight="1">
      <c r="A21" s="82" t="s">
        <v>100</v>
      </c>
      <c r="B21" s="100">
        <v>10961.46</v>
      </c>
      <c r="C21" s="126">
        <v>-15.666571573387543</v>
      </c>
      <c r="D21" s="126">
        <f>B21*100/'Hilfstab.08'!D4-100</f>
        <v>-41.264467592592595</v>
      </c>
    </row>
    <row r="22" spans="1:4" ht="14.25" customHeight="1">
      <c r="A22" s="82"/>
      <c r="B22" s="106"/>
      <c r="C22" s="105"/>
      <c r="D22" s="100"/>
    </row>
    <row r="23" spans="1:4" ht="14.25" customHeight="1">
      <c r="A23" s="82" t="s">
        <v>101</v>
      </c>
      <c r="B23" s="100">
        <v>1907968.2120000003</v>
      </c>
      <c r="C23" s="126">
        <v>-6.8180570274201155</v>
      </c>
      <c r="D23" s="100" t="s">
        <v>55</v>
      </c>
    </row>
    <row r="24" spans="1:4" ht="14.25" customHeight="1">
      <c r="A24" s="82"/>
      <c r="B24" s="106"/>
      <c r="C24" s="105"/>
      <c r="D24" s="100"/>
    </row>
    <row r="25" spans="1:4" ht="14.25" customHeight="1">
      <c r="A25" s="82" t="s">
        <v>280</v>
      </c>
      <c r="B25" s="100">
        <v>261603.46800000002</v>
      </c>
      <c r="C25" s="126">
        <v>564.4985099275677</v>
      </c>
      <c r="D25" s="100" t="s">
        <v>55</v>
      </c>
    </row>
    <row r="26" spans="1:4" ht="12.75" customHeight="1">
      <c r="A26" s="82"/>
      <c r="B26" s="106"/>
      <c r="C26" s="105"/>
      <c r="D26" s="100"/>
    </row>
    <row r="27" spans="1:4" ht="14.25" customHeight="1">
      <c r="A27" s="99" t="s">
        <v>102</v>
      </c>
      <c r="B27" s="100" t="s">
        <v>222</v>
      </c>
      <c r="C27" s="100" t="s">
        <v>222</v>
      </c>
      <c r="D27" s="100" t="s">
        <v>222</v>
      </c>
    </row>
    <row r="28" spans="1:4" ht="14.25" customHeight="1">
      <c r="A28" s="97"/>
      <c r="B28" s="103"/>
      <c r="C28" s="105"/>
      <c r="D28" s="100"/>
    </row>
    <row r="29" spans="1:4" ht="14.25" customHeight="1">
      <c r="A29" s="99" t="s">
        <v>41</v>
      </c>
      <c r="B29" s="131">
        <v>1207677.312</v>
      </c>
      <c r="C29" s="132">
        <v>23.682676099900473</v>
      </c>
      <c r="D29" s="132">
        <f>B29*100/'Hilfstab.08'!D9-100</f>
        <v>77.16617287471414</v>
      </c>
    </row>
    <row r="30" spans="1:4" ht="14.25" customHeight="1">
      <c r="A30" s="82"/>
      <c r="B30" s="106"/>
      <c r="C30" s="126"/>
      <c r="D30" s="100"/>
    </row>
    <row r="31" spans="1:4" ht="14.25" customHeight="1">
      <c r="A31" s="82" t="s">
        <v>273</v>
      </c>
      <c r="B31" s="100">
        <v>718595.4959999999</v>
      </c>
      <c r="C31" s="126">
        <v>15.665403932487415</v>
      </c>
      <c r="D31" s="126">
        <f>B31*100/'Hilfstab.08'!D10-100</f>
        <v>50.40489771314469</v>
      </c>
    </row>
    <row r="32" spans="1:4" ht="14.25" customHeight="1">
      <c r="A32" s="82"/>
      <c r="B32" s="103"/>
      <c r="C32" s="105"/>
      <c r="D32" s="100"/>
    </row>
    <row r="33" spans="1:4" ht="14.25" customHeight="1">
      <c r="A33" s="82" t="s">
        <v>274</v>
      </c>
      <c r="B33" s="100">
        <v>489081.816</v>
      </c>
      <c r="C33" s="126">
        <v>37.70700742824451</v>
      </c>
      <c r="D33" s="126">
        <f>B33*100/'Hilfstab.08'!D11-100</f>
        <v>139.87580337594463</v>
      </c>
    </row>
    <row r="34" spans="1:7" ht="14.25" customHeight="1">
      <c r="A34" s="99"/>
      <c r="B34" s="103"/>
      <c r="C34" s="104"/>
      <c r="D34" s="100"/>
      <c r="E34" s="64"/>
      <c r="F34" s="64"/>
      <c r="G34" s="64"/>
    </row>
    <row r="35" spans="1:7" ht="14.25" customHeight="1">
      <c r="A35" s="99" t="s">
        <v>103</v>
      </c>
      <c r="B35" s="100" t="s">
        <v>222</v>
      </c>
      <c r="C35" s="100" t="s">
        <v>222</v>
      </c>
      <c r="D35" s="100" t="s">
        <v>222</v>
      </c>
      <c r="E35" s="64"/>
      <c r="F35" s="64"/>
      <c r="G35" s="64"/>
    </row>
    <row r="36" spans="1:7" ht="14.25" customHeight="1">
      <c r="A36" s="99"/>
      <c r="B36" s="103"/>
      <c r="C36" s="107"/>
      <c r="D36" s="100"/>
      <c r="E36" s="64"/>
      <c r="F36" s="64"/>
      <c r="G36" s="64"/>
    </row>
    <row r="37" spans="1:7" ht="14.25" customHeight="1">
      <c r="A37" s="99" t="s">
        <v>42</v>
      </c>
      <c r="B37" s="131">
        <v>17336684.988</v>
      </c>
      <c r="C37" s="132">
        <v>6.5970522991478475</v>
      </c>
      <c r="D37" s="132">
        <f>B37*100/'Hilfstab.08'!D12-100</f>
        <v>14.939562371250034</v>
      </c>
      <c r="E37" s="64"/>
      <c r="F37" s="64"/>
      <c r="G37" s="64"/>
    </row>
    <row r="38" spans="1:7" ht="14.25" customHeight="1">
      <c r="A38" s="108"/>
      <c r="B38" s="49"/>
      <c r="C38" s="58"/>
      <c r="D38" s="58"/>
      <c r="E38" s="64"/>
      <c r="F38" s="64"/>
      <c r="G38" s="64"/>
    </row>
    <row r="39" spans="1:7" ht="14.25" customHeight="1">
      <c r="A39" s="108"/>
      <c r="B39" s="49"/>
      <c r="C39" s="58"/>
      <c r="D39" s="58"/>
      <c r="E39" s="64"/>
      <c r="F39" s="64"/>
      <c r="G39" s="64"/>
    </row>
    <row r="40" spans="1:7" ht="14.25" customHeight="1">
      <c r="A40" s="109"/>
      <c r="B40" s="49"/>
      <c r="C40" s="59"/>
      <c r="D40" s="59"/>
      <c r="E40" s="64"/>
      <c r="F40" s="64"/>
      <c r="G40" s="64"/>
    </row>
    <row r="41" spans="1:4" ht="12.75" customHeight="1">
      <c r="A41" s="108"/>
      <c r="B41" s="60"/>
      <c r="C41" s="61"/>
      <c r="D41" s="60"/>
    </row>
    <row r="42" spans="1:4" ht="12.75">
      <c r="A42" s="62"/>
      <c r="B42" s="62"/>
      <c r="C42" s="62"/>
      <c r="D42" s="62"/>
    </row>
    <row r="78" ht="12.75">
      <c r="A78" s="3"/>
    </row>
  </sheetData>
  <mergeCells count="4">
    <mergeCell ref="A8:A11"/>
    <mergeCell ref="B8:B10"/>
    <mergeCell ref="C9:C10"/>
    <mergeCell ref="D9:D10"/>
  </mergeCells>
  <printOptions horizontalCentered="1"/>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7.xml><?xml version="1.0" encoding="utf-8"?>
<worksheet xmlns="http://schemas.openxmlformats.org/spreadsheetml/2006/main" xmlns:r="http://schemas.openxmlformats.org/officeDocument/2006/relationships">
  <dimension ref="A1:H75"/>
  <sheetViews>
    <sheetView workbookViewId="0" topLeftCell="A1">
      <selection activeCell="A59" sqref="A59:IV59"/>
    </sheetView>
  </sheetViews>
  <sheetFormatPr defaultColWidth="11.421875" defaultRowHeight="12.75"/>
  <cols>
    <col min="1" max="1" width="6.7109375" style="43" customWidth="1"/>
    <col min="2" max="2" width="36.00390625" style="41" customWidth="1"/>
    <col min="3" max="3" width="15.57421875" style="41" customWidth="1"/>
    <col min="4" max="4" width="15.140625" style="41" customWidth="1"/>
    <col min="5" max="5" width="15.57421875" style="41" customWidth="1"/>
    <col min="6" max="6" width="13.7109375" style="41" customWidth="1"/>
    <col min="7" max="16384" width="11.421875" style="41" customWidth="1"/>
  </cols>
  <sheetData>
    <row r="1" spans="2:6" ht="12.75" customHeight="1">
      <c r="B1" s="67" t="s">
        <v>104</v>
      </c>
      <c r="C1" s="69"/>
      <c r="D1" s="69"/>
      <c r="E1" s="69"/>
      <c r="F1" s="69"/>
    </row>
    <row r="2" spans="2:6" ht="12.75" customHeight="1">
      <c r="B2" s="67"/>
      <c r="C2" s="69"/>
      <c r="D2" s="69"/>
      <c r="E2" s="69"/>
      <c r="F2" s="69"/>
    </row>
    <row r="3" ht="12.75" customHeight="1"/>
    <row r="4" spans="2:6" ht="15" customHeight="1">
      <c r="B4" s="70" t="s">
        <v>115</v>
      </c>
      <c r="C4" s="95"/>
      <c r="D4" s="95"/>
      <c r="E4" s="69"/>
      <c r="F4" s="69"/>
    </row>
    <row r="5" spans="2:6" ht="12.75" customHeight="1">
      <c r="B5" s="70"/>
      <c r="C5" s="95"/>
      <c r="D5" s="95"/>
      <c r="E5" s="69"/>
      <c r="F5" s="69"/>
    </row>
    <row r="6" spans="5:6" ht="12.75" customHeight="1">
      <c r="E6" s="72"/>
      <c r="F6" s="72"/>
    </row>
    <row r="7" ht="12.75" customHeight="1"/>
    <row r="8" spans="1:6" ht="18" customHeight="1">
      <c r="A8" s="162" t="s">
        <v>51</v>
      </c>
      <c r="B8" s="166" t="s">
        <v>163</v>
      </c>
      <c r="C8" s="145" t="s">
        <v>40</v>
      </c>
      <c r="D8" s="145" t="s">
        <v>43</v>
      </c>
      <c r="E8" s="145" t="s">
        <v>41</v>
      </c>
      <c r="F8" s="160" t="s">
        <v>42</v>
      </c>
    </row>
    <row r="9" spans="1:6" ht="15" customHeight="1">
      <c r="A9" s="163"/>
      <c r="B9" s="176"/>
      <c r="C9" s="146"/>
      <c r="D9" s="146"/>
      <c r="E9" s="146"/>
      <c r="F9" s="188"/>
    </row>
    <row r="10" spans="1:6" ht="12.75" customHeight="1">
      <c r="A10" s="163"/>
      <c r="B10" s="176"/>
      <c r="C10" s="165"/>
      <c r="D10" s="165"/>
      <c r="E10" s="165"/>
      <c r="F10" s="161"/>
    </row>
    <row r="11" spans="1:6" ht="15.75" customHeight="1">
      <c r="A11" s="164"/>
      <c r="B11" s="177"/>
      <c r="C11" s="178" t="s">
        <v>49</v>
      </c>
      <c r="D11" s="179"/>
      <c r="E11" s="179"/>
      <c r="F11" s="179"/>
    </row>
    <row r="12" spans="1:6" ht="12.75" customHeight="1">
      <c r="A12" s="73"/>
      <c r="B12" s="44"/>
      <c r="C12" s="3"/>
      <c r="D12" s="98"/>
      <c r="E12" s="98"/>
      <c r="F12" s="98"/>
    </row>
    <row r="13" spans="1:6" ht="14.25" customHeight="1">
      <c r="A13" s="77" t="s">
        <v>278</v>
      </c>
      <c r="B13" s="78" t="s">
        <v>119</v>
      </c>
      <c r="C13" s="100">
        <v>16363829.159999998</v>
      </c>
      <c r="D13" s="100">
        <v>2180533.14</v>
      </c>
      <c r="E13" s="100">
        <v>1207677.312</v>
      </c>
      <c r="F13" s="100">
        <v>17336684.988</v>
      </c>
    </row>
    <row r="14" spans="1:6" ht="14.25" customHeight="1">
      <c r="A14" s="79"/>
      <c r="B14" s="80" t="s">
        <v>87</v>
      </c>
      <c r="C14" s="49"/>
      <c r="D14" s="54"/>
      <c r="E14" s="54"/>
      <c r="F14" s="54"/>
    </row>
    <row r="15" spans="1:6" ht="14.25" customHeight="1">
      <c r="A15" s="77" t="s">
        <v>55</v>
      </c>
      <c r="B15" s="81" t="s">
        <v>164</v>
      </c>
      <c r="C15" s="100">
        <v>12267433.728</v>
      </c>
      <c r="D15" s="100">
        <v>2153156.688</v>
      </c>
      <c r="E15" s="100">
        <v>1128746.88</v>
      </c>
      <c r="F15" s="100">
        <v>13291843.572</v>
      </c>
    </row>
    <row r="16" spans="1:6" ht="14.25" customHeight="1">
      <c r="A16" s="77" t="s">
        <v>55</v>
      </c>
      <c r="B16" s="81" t="s">
        <v>165</v>
      </c>
      <c r="C16" s="100">
        <v>2033997.0480000002</v>
      </c>
      <c r="D16" s="100" t="s">
        <v>55</v>
      </c>
      <c r="E16" s="100" t="s">
        <v>55</v>
      </c>
      <c r="F16" s="100">
        <v>2003440.968</v>
      </c>
    </row>
    <row r="17" spans="1:6" ht="14.25" customHeight="1">
      <c r="A17" s="77" t="s">
        <v>55</v>
      </c>
      <c r="B17" s="81" t="s">
        <v>166</v>
      </c>
      <c r="C17" s="100">
        <v>381338.532</v>
      </c>
      <c r="D17" s="100" t="s">
        <v>55</v>
      </c>
      <c r="E17" s="100" t="s">
        <v>55</v>
      </c>
      <c r="F17" s="100">
        <v>363026.196</v>
      </c>
    </row>
    <row r="18" spans="1:6" ht="14.25" customHeight="1">
      <c r="A18" s="77" t="s">
        <v>55</v>
      </c>
      <c r="B18" s="81" t="s">
        <v>167</v>
      </c>
      <c r="C18" s="100">
        <v>1681059.888</v>
      </c>
      <c r="D18" s="100">
        <v>19950.84</v>
      </c>
      <c r="E18" s="100">
        <v>22636.476</v>
      </c>
      <c r="F18" s="100">
        <v>1678374.252</v>
      </c>
    </row>
    <row r="19" spans="1:6" ht="14.25" customHeight="1">
      <c r="A19" s="77"/>
      <c r="B19" s="81"/>
      <c r="C19" s="100"/>
      <c r="D19" s="54"/>
      <c r="E19" s="55"/>
      <c r="F19" s="100"/>
    </row>
    <row r="20" spans="1:6" ht="12.75" customHeight="1">
      <c r="A20" s="79">
        <v>10</v>
      </c>
      <c r="B20" s="81" t="s">
        <v>128</v>
      </c>
      <c r="C20" s="100" t="s">
        <v>222</v>
      </c>
      <c r="D20" s="100" t="s">
        <v>222</v>
      </c>
      <c r="E20" s="100" t="s">
        <v>222</v>
      </c>
      <c r="F20" s="100" t="s">
        <v>222</v>
      </c>
    </row>
    <row r="21" spans="1:6" ht="14.25" customHeight="1">
      <c r="A21" s="77">
        <v>11</v>
      </c>
      <c r="B21" s="82" t="s">
        <v>129</v>
      </c>
      <c r="C21" s="100"/>
      <c r="D21" s="50"/>
      <c r="E21" s="51"/>
      <c r="F21" s="100"/>
    </row>
    <row r="22" spans="1:6" ht="14.25" customHeight="1">
      <c r="A22" s="79"/>
      <c r="B22" s="82" t="s">
        <v>125</v>
      </c>
      <c r="C22" s="100" t="s">
        <v>55</v>
      </c>
      <c r="D22" s="100" t="s">
        <v>55</v>
      </c>
      <c r="E22" s="100" t="s">
        <v>55</v>
      </c>
      <c r="F22" s="100" t="s">
        <v>55</v>
      </c>
    </row>
    <row r="23" spans="1:6" ht="14.25" customHeight="1">
      <c r="A23" s="79">
        <v>14</v>
      </c>
      <c r="B23" s="82" t="s">
        <v>131</v>
      </c>
      <c r="C23" s="100"/>
      <c r="D23" s="53"/>
      <c r="E23" s="54"/>
      <c r="F23" s="100"/>
    </row>
    <row r="24" spans="1:6" ht="14.25" customHeight="1">
      <c r="A24" s="79"/>
      <c r="B24" s="82" t="s">
        <v>126</v>
      </c>
      <c r="C24" s="100" t="s">
        <v>55</v>
      </c>
      <c r="D24" s="100" t="s">
        <v>55</v>
      </c>
      <c r="E24" s="100" t="s">
        <v>55</v>
      </c>
      <c r="F24" s="100" t="s">
        <v>55</v>
      </c>
    </row>
    <row r="25" spans="1:6" ht="14.25" customHeight="1">
      <c r="A25" s="79"/>
      <c r="B25" s="82"/>
      <c r="C25" s="100"/>
      <c r="D25" s="54"/>
      <c r="E25" s="54"/>
      <c r="F25" s="100"/>
    </row>
    <row r="26" spans="1:6" ht="14.25" customHeight="1">
      <c r="A26" s="77" t="s">
        <v>56</v>
      </c>
      <c r="B26" s="83" t="s">
        <v>127</v>
      </c>
      <c r="C26" s="100">
        <v>153000.432</v>
      </c>
      <c r="D26" s="100" t="s">
        <v>55</v>
      </c>
      <c r="E26" s="100" t="s">
        <v>55</v>
      </c>
      <c r="F26" s="100">
        <v>177150.38400000002</v>
      </c>
    </row>
    <row r="27" spans="1:6" ht="14.25" customHeight="1">
      <c r="A27" s="77"/>
      <c r="B27" s="83"/>
      <c r="C27" s="100"/>
      <c r="D27" s="54"/>
      <c r="E27" s="55"/>
      <c r="F27" s="55"/>
    </row>
    <row r="28" spans="1:6" ht="14.25" customHeight="1">
      <c r="A28" s="82">
        <v>15</v>
      </c>
      <c r="B28" s="82" t="s">
        <v>133</v>
      </c>
      <c r="C28" s="100">
        <v>1207305.54</v>
      </c>
      <c r="D28" s="100">
        <v>19313.928</v>
      </c>
      <c r="E28" s="100">
        <v>17821.08</v>
      </c>
      <c r="F28" s="100">
        <v>1208798.388</v>
      </c>
    </row>
    <row r="29" spans="1:6" ht="14.25" customHeight="1">
      <c r="A29" s="79">
        <v>16</v>
      </c>
      <c r="B29" s="81" t="s">
        <v>134</v>
      </c>
      <c r="C29" s="100">
        <v>6205.032</v>
      </c>
      <c r="D29" s="100" t="s">
        <v>55</v>
      </c>
      <c r="E29" s="100" t="s">
        <v>55</v>
      </c>
      <c r="F29" s="100">
        <v>6177.6</v>
      </c>
    </row>
    <row r="30" spans="1:6" ht="14.25" customHeight="1">
      <c r="A30" s="79">
        <v>17</v>
      </c>
      <c r="B30" s="82" t="s">
        <v>136</v>
      </c>
      <c r="C30" s="100">
        <v>336449.916</v>
      </c>
      <c r="D30" s="100" t="s">
        <v>55</v>
      </c>
      <c r="E30" s="100" t="s">
        <v>55</v>
      </c>
      <c r="F30" s="100">
        <v>336378.312</v>
      </c>
    </row>
    <row r="31" spans="1:6" ht="14.25" customHeight="1">
      <c r="A31" s="79">
        <v>18</v>
      </c>
      <c r="B31" s="82" t="s">
        <v>137</v>
      </c>
      <c r="C31" s="100">
        <v>2857.3920000000003</v>
      </c>
      <c r="D31" s="100" t="s">
        <v>55</v>
      </c>
      <c r="E31" s="100" t="s">
        <v>55</v>
      </c>
      <c r="F31" s="100">
        <v>2227.3920000000003</v>
      </c>
    </row>
    <row r="32" spans="1:6" ht="14.25" customHeight="1">
      <c r="A32" s="79">
        <v>19</v>
      </c>
      <c r="B32" s="82" t="s">
        <v>138</v>
      </c>
      <c r="C32" s="100">
        <v>15525.612000000001</v>
      </c>
      <c r="D32" s="100" t="s">
        <v>55</v>
      </c>
      <c r="E32" s="100" t="s">
        <v>55</v>
      </c>
      <c r="F32" s="100">
        <v>15259.32</v>
      </c>
    </row>
    <row r="33" spans="1:6" ht="14.25" customHeight="1">
      <c r="A33" s="79">
        <v>20</v>
      </c>
      <c r="B33" s="81" t="s">
        <v>135</v>
      </c>
      <c r="C33" s="100">
        <v>735206.22</v>
      </c>
      <c r="D33" s="100">
        <v>165044.08800000002</v>
      </c>
      <c r="E33" s="100">
        <v>233291.952</v>
      </c>
      <c r="F33" s="100">
        <v>666958.356</v>
      </c>
    </row>
    <row r="34" spans="1:8" ht="14.25" customHeight="1">
      <c r="A34" s="79">
        <v>21</v>
      </c>
      <c r="B34" s="81" t="s">
        <v>139</v>
      </c>
      <c r="C34" s="100">
        <v>417931.308</v>
      </c>
      <c r="D34" s="100" t="s">
        <v>55</v>
      </c>
      <c r="E34" s="100" t="s">
        <v>55</v>
      </c>
      <c r="F34" s="100">
        <v>1353958.7759999998</v>
      </c>
      <c r="G34" s="64"/>
      <c r="H34" s="64"/>
    </row>
    <row r="35" spans="1:8" ht="14.25" customHeight="1">
      <c r="A35" s="79">
        <v>22</v>
      </c>
      <c r="B35" s="81" t="s">
        <v>140</v>
      </c>
      <c r="G35" s="64"/>
      <c r="H35" s="64"/>
    </row>
    <row r="36" spans="1:8" ht="14.25" customHeight="1">
      <c r="A36" s="79"/>
      <c r="B36" s="81" t="s">
        <v>170</v>
      </c>
      <c r="C36" s="100">
        <v>323773.488</v>
      </c>
      <c r="D36" s="100" t="s">
        <v>222</v>
      </c>
      <c r="E36" s="100" t="s">
        <v>222</v>
      </c>
      <c r="F36" s="100">
        <v>323773.488</v>
      </c>
      <c r="G36" s="64"/>
      <c r="H36" s="64"/>
    </row>
    <row r="37" spans="1:8" ht="14.25" customHeight="1">
      <c r="A37" s="79">
        <v>23</v>
      </c>
      <c r="B37" s="81" t="s">
        <v>142</v>
      </c>
      <c r="C37" s="100"/>
      <c r="D37" s="58"/>
      <c r="E37" s="58"/>
      <c r="F37" s="58"/>
      <c r="G37" s="64"/>
      <c r="H37" s="64"/>
    </row>
    <row r="38" spans="1:8" ht="14.25" customHeight="1">
      <c r="A38" s="79"/>
      <c r="B38" s="81" t="s">
        <v>143</v>
      </c>
      <c r="C38" s="100" t="s">
        <v>222</v>
      </c>
      <c r="D38" s="100" t="s">
        <v>222</v>
      </c>
      <c r="E38" s="100" t="s">
        <v>222</v>
      </c>
      <c r="F38" s="100" t="s">
        <v>222</v>
      </c>
      <c r="G38" s="64"/>
      <c r="H38" s="64"/>
    </row>
    <row r="39" spans="1:8" ht="14.25" customHeight="1">
      <c r="A39" s="79">
        <v>24</v>
      </c>
      <c r="B39" s="81" t="s">
        <v>144</v>
      </c>
      <c r="C39" s="100">
        <v>747456.912</v>
      </c>
      <c r="D39" s="100">
        <v>568808.3879999999</v>
      </c>
      <c r="E39" s="100">
        <v>125086.42800000001</v>
      </c>
      <c r="F39" s="100">
        <v>1191178.8720000002</v>
      </c>
      <c r="G39" s="64"/>
      <c r="H39" s="64"/>
    </row>
    <row r="40" spans="1:8" ht="14.25" customHeight="1">
      <c r="A40" s="79">
        <v>25</v>
      </c>
      <c r="B40" s="82" t="s">
        <v>145</v>
      </c>
      <c r="C40" s="100">
        <v>1909000.692</v>
      </c>
      <c r="D40" s="100">
        <v>11199.456</v>
      </c>
      <c r="E40" s="100">
        <v>4122.396</v>
      </c>
      <c r="F40" s="100">
        <v>1916077.7519999999</v>
      </c>
      <c r="G40" s="64"/>
      <c r="H40" s="64"/>
    </row>
    <row r="41" spans="1:6" ht="12.75" customHeight="1">
      <c r="A41" s="79">
        <v>26</v>
      </c>
      <c r="B41" s="81" t="s">
        <v>146</v>
      </c>
      <c r="C41" s="100"/>
      <c r="D41" s="61"/>
      <c r="E41" s="60"/>
      <c r="F41" s="60"/>
    </row>
    <row r="42" spans="1:6" ht="12.75">
      <c r="A42" s="79"/>
      <c r="B42" s="81" t="s">
        <v>147</v>
      </c>
      <c r="C42" s="100">
        <v>2867983.956</v>
      </c>
      <c r="D42" s="100" t="s">
        <v>55</v>
      </c>
      <c r="E42" s="100" t="s">
        <v>55</v>
      </c>
      <c r="F42" s="100">
        <v>2605774.5360000003</v>
      </c>
    </row>
    <row r="43" spans="1:6" ht="12.75">
      <c r="A43" s="79">
        <v>27</v>
      </c>
      <c r="B43" s="82" t="s">
        <v>148</v>
      </c>
      <c r="C43" s="100">
        <v>2641185.2160000005</v>
      </c>
      <c r="D43" s="100" t="s">
        <v>55</v>
      </c>
      <c r="E43" s="100" t="s">
        <v>55</v>
      </c>
      <c r="F43" s="100">
        <v>2648785.14</v>
      </c>
    </row>
    <row r="44" spans="1:6" ht="12.75">
      <c r="A44" s="79">
        <v>28</v>
      </c>
      <c r="B44" s="79" t="s">
        <v>149</v>
      </c>
      <c r="C44" s="100">
        <v>1546437.564</v>
      </c>
      <c r="D44" s="100">
        <v>2679.732</v>
      </c>
      <c r="E44" s="100">
        <v>18052.848</v>
      </c>
      <c r="F44" s="100">
        <v>1531064.448</v>
      </c>
    </row>
    <row r="45" spans="1:6" ht="12.75">
      <c r="A45" s="79">
        <v>29</v>
      </c>
      <c r="B45" s="79" t="s">
        <v>150</v>
      </c>
      <c r="C45" s="100">
        <v>550068.336</v>
      </c>
      <c r="D45" s="100">
        <v>2406.24</v>
      </c>
      <c r="E45" s="100">
        <v>17438.183999999997</v>
      </c>
      <c r="F45" s="100">
        <v>535036.392</v>
      </c>
    </row>
    <row r="46" spans="1:3" ht="12.75">
      <c r="A46" s="79">
        <v>30</v>
      </c>
      <c r="B46" s="79" t="s">
        <v>151</v>
      </c>
      <c r="C46" s="100"/>
    </row>
    <row r="47" spans="1:6" ht="12.75">
      <c r="A47" s="79"/>
      <c r="B47" s="79" t="s">
        <v>152</v>
      </c>
      <c r="C47" s="100">
        <v>28004.724000000002</v>
      </c>
      <c r="D47" s="100" t="s">
        <v>55</v>
      </c>
      <c r="E47" s="100" t="s">
        <v>55</v>
      </c>
      <c r="F47" s="100">
        <v>24838.884</v>
      </c>
    </row>
    <row r="48" spans="1:3" ht="12.75">
      <c r="A48" s="79">
        <v>31</v>
      </c>
      <c r="B48" s="79" t="s">
        <v>153</v>
      </c>
      <c r="C48" s="100"/>
    </row>
    <row r="49" spans="1:6" ht="12.75">
      <c r="A49" s="79"/>
      <c r="B49" s="79" t="s">
        <v>154</v>
      </c>
      <c r="C49" s="100">
        <v>685412.892</v>
      </c>
      <c r="D49" s="100" t="s">
        <v>55</v>
      </c>
      <c r="E49" s="100" t="s">
        <v>55</v>
      </c>
      <c r="F49" s="100">
        <v>684774.5040000001</v>
      </c>
    </row>
    <row r="50" spans="1:6" ht="12.75">
      <c r="A50" s="79">
        <v>32</v>
      </c>
      <c r="B50" s="79" t="s">
        <v>155</v>
      </c>
      <c r="C50" s="100">
        <v>417734.28</v>
      </c>
      <c r="D50" s="100" t="s">
        <v>222</v>
      </c>
      <c r="E50" s="100">
        <v>52616.988</v>
      </c>
      <c r="F50" s="100">
        <v>365117.292</v>
      </c>
    </row>
    <row r="51" spans="1:3" ht="12.75">
      <c r="A51" s="79">
        <v>33</v>
      </c>
      <c r="B51" s="79" t="s">
        <v>275</v>
      </c>
      <c r="C51" s="100"/>
    </row>
    <row r="52" spans="1:6" ht="12.75">
      <c r="A52" s="79"/>
      <c r="B52" s="79" t="s">
        <v>156</v>
      </c>
      <c r="C52" s="100">
        <v>290967.76800000004</v>
      </c>
      <c r="D52" s="100" t="s">
        <v>55</v>
      </c>
      <c r="E52" s="100" t="s">
        <v>55</v>
      </c>
      <c r="F52" s="100">
        <v>269878.788</v>
      </c>
    </row>
    <row r="53" spans="1:6" ht="12.75">
      <c r="A53" s="79">
        <v>34</v>
      </c>
      <c r="B53" s="79" t="s">
        <v>157</v>
      </c>
      <c r="C53" s="100">
        <v>1147954.7880000002</v>
      </c>
      <c r="D53" s="100" t="s">
        <v>55</v>
      </c>
      <c r="E53" s="100" t="s">
        <v>55</v>
      </c>
      <c r="F53" s="100">
        <v>1136168.784</v>
      </c>
    </row>
    <row r="54" spans="1:6" ht="12.75">
      <c r="A54" s="79">
        <v>35</v>
      </c>
      <c r="B54" s="79" t="s">
        <v>158</v>
      </c>
      <c r="C54" s="100">
        <v>18034.38</v>
      </c>
      <c r="D54" s="100" t="s">
        <v>55</v>
      </c>
      <c r="E54" s="100" t="s">
        <v>55</v>
      </c>
      <c r="F54" s="100">
        <v>18004.968</v>
      </c>
    </row>
    <row r="55" spans="1:3" ht="12.75">
      <c r="A55" s="79">
        <v>36</v>
      </c>
      <c r="B55" s="79" t="s">
        <v>159</v>
      </c>
      <c r="C55" s="100"/>
    </row>
    <row r="56" spans="1:6" ht="12.75">
      <c r="A56" s="79"/>
      <c r="B56" s="79" t="s">
        <v>160</v>
      </c>
      <c r="C56" s="100">
        <v>251353.116</v>
      </c>
      <c r="D56" s="100" t="s">
        <v>55</v>
      </c>
      <c r="E56" s="100" t="s">
        <v>55</v>
      </c>
      <c r="F56" s="100">
        <v>255323.05200000003</v>
      </c>
    </row>
    <row r="57" spans="1:6" ht="12.75">
      <c r="A57" s="79">
        <v>37</v>
      </c>
      <c r="B57" s="79" t="s">
        <v>161</v>
      </c>
      <c r="C57" s="100">
        <v>63979.596000000005</v>
      </c>
      <c r="D57" s="100" t="s">
        <v>222</v>
      </c>
      <c r="E57" s="100" t="s">
        <v>222</v>
      </c>
      <c r="F57" s="100">
        <v>63979.596000000005</v>
      </c>
    </row>
    <row r="58" spans="1:6" ht="12.75">
      <c r="A58" s="79"/>
      <c r="B58" s="79"/>
      <c r="C58" s="100"/>
      <c r="D58" s="100"/>
      <c r="E58" s="100"/>
      <c r="F58" s="100"/>
    </row>
    <row r="59" spans="1:6" ht="12.75">
      <c r="A59" s="77" t="s">
        <v>57</v>
      </c>
      <c r="B59" s="84" t="s">
        <v>162</v>
      </c>
      <c r="C59" s="100">
        <v>16210828.728000002</v>
      </c>
      <c r="D59" s="100">
        <v>2155059.2879999997</v>
      </c>
      <c r="E59" s="100">
        <v>1206353.376</v>
      </c>
      <c r="F59" s="100">
        <v>17159534.604</v>
      </c>
    </row>
    <row r="60" ht="12.75">
      <c r="C60" s="127"/>
    </row>
    <row r="75" ht="12.75">
      <c r="B75" s="3"/>
    </row>
  </sheetData>
  <mergeCells count="7">
    <mergeCell ref="A8:A11"/>
    <mergeCell ref="F8:F10"/>
    <mergeCell ref="C11:F11"/>
    <mergeCell ref="B8:B11"/>
    <mergeCell ref="C8:C10"/>
    <mergeCell ref="D8:D10"/>
    <mergeCell ref="E8:E10"/>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H78"/>
  <sheetViews>
    <sheetView workbookViewId="0" topLeftCell="A1">
      <selection activeCell="B105" sqref="B105"/>
    </sheetView>
  </sheetViews>
  <sheetFormatPr defaultColWidth="11.421875" defaultRowHeight="12.75"/>
  <cols>
    <col min="1" max="1" width="7.7109375" style="43" customWidth="1"/>
    <col min="2" max="2" width="36.00390625" style="41" customWidth="1"/>
    <col min="3" max="3" width="15.57421875" style="41" customWidth="1"/>
    <col min="4" max="4" width="15.140625" style="41" customWidth="1"/>
    <col min="5" max="5" width="15.57421875" style="41" customWidth="1"/>
    <col min="6" max="6" width="13.7109375" style="41" customWidth="1"/>
    <col min="7" max="16384" width="11.421875" style="41" customWidth="1"/>
  </cols>
  <sheetData>
    <row r="1" spans="2:6" ht="12.75" customHeight="1">
      <c r="B1" s="67" t="s">
        <v>105</v>
      </c>
      <c r="C1" s="69"/>
      <c r="D1" s="69"/>
      <c r="E1" s="69"/>
      <c r="F1" s="69"/>
    </row>
    <row r="2" spans="2:6" ht="12.75" customHeight="1">
      <c r="B2" s="67"/>
      <c r="C2" s="69"/>
      <c r="D2" s="69"/>
      <c r="E2" s="69"/>
      <c r="F2" s="69"/>
    </row>
    <row r="3" ht="12.75" customHeight="1"/>
    <row r="4" spans="2:6" ht="15" customHeight="1">
      <c r="B4" s="70" t="s">
        <v>106</v>
      </c>
      <c r="C4" s="95"/>
      <c r="D4" s="95"/>
      <c r="E4" s="69"/>
      <c r="F4" s="69"/>
    </row>
    <row r="5" spans="2:6" ht="12.75" customHeight="1">
      <c r="B5" s="70"/>
      <c r="C5" s="95"/>
      <c r="D5" s="95"/>
      <c r="E5" s="69"/>
      <c r="F5" s="69"/>
    </row>
    <row r="6" spans="5:6" ht="12.75" customHeight="1">
      <c r="E6" s="72"/>
      <c r="F6" s="72"/>
    </row>
    <row r="7" ht="12.75" customHeight="1"/>
    <row r="8" spans="1:6" ht="18" customHeight="1">
      <c r="A8" s="162"/>
      <c r="B8" s="180" t="s">
        <v>173</v>
      </c>
      <c r="C8" s="145" t="s">
        <v>40</v>
      </c>
      <c r="D8" s="145" t="s">
        <v>43</v>
      </c>
      <c r="E8" s="145" t="s">
        <v>41</v>
      </c>
      <c r="F8" s="160" t="s">
        <v>42</v>
      </c>
    </row>
    <row r="9" spans="1:6" ht="15" customHeight="1">
      <c r="A9" s="163"/>
      <c r="B9" s="176"/>
      <c r="C9" s="146"/>
      <c r="D9" s="146"/>
      <c r="E9" s="146"/>
      <c r="F9" s="188"/>
    </row>
    <row r="10" spans="1:6" ht="12.75" customHeight="1">
      <c r="A10" s="163"/>
      <c r="B10" s="176"/>
      <c r="C10" s="165"/>
      <c r="D10" s="165"/>
      <c r="E10" s="165"/>
      <c r="F10" s="161"/>
    </row>
    <row r="11" spans="1:6" ht="15.75" customHeight="1">
      <c r="A11" s="164"/>
      <c r="B11" s="177"/>
      <c r="C11" s="178" t="s">
        <v>49</v>
      </c>
      <c r="D11" s="179"/>
      <c r="E11" s="179"/>
      <c r="F11" s="179"/>
    </row>
    <row r="12" spans="1:6" ht="12.75" customHeight="1">
      <c r="A12" s="73"/>
      <c r="B12" s="44"/>
      <c r="C12" s="3"/>
      <c r="D12" s="98"/>
      <c r="E12" s="98"/>
      <c r="F12" s="98"/>
    </row>
    <row r="13" spans="1:6" ht="14.25" customHeight="1">
      <c r="A13" s="63">
        <v>1</v>
      </c>
      <c r="B13" s="90" t="s">
        <v>174</v>
      </c>
      <c r="C13" s="100">
        <v>651840.948</v>
      </c>
      <c r="D13" s="100" t="s">
        <v>55</v>
      </c>
      <c r="E13" s="100" t="s">
        <v>55</v>
      </c>
      <c r="F13" s="100">
        <v>596553.48</v>
      </c>
    </row>
    <row r="14" spans="1:6" ht="14.25" customHeight="1">
      <c r="A14" s="63">
        <v>2</v>
      </c>
      <c r="B14" s="90" t="s">
        <v>175</v>
      </c>
      <c r="C14" s="100">
        <v>169476.192</v>
      </c>
      <c r="D14" s="100" t="s">
        <v>55</v>
      </c>
      <c r="E14" s="100" t="s">
        <v>55</v>
      </c>
      <c r="F14" s="100">
        <v>167702.76</v>
      </c>
    </row>
    <row r="15" spans="1:6" ht="14.25" customHeight="1">
      <c r="A15" s="63">
        <v>3</v>
      </c>
      <c r="B15" s="90" t="s">
        <v>176</v>
      </c>
      <c r="C15" s="100">
        <v>883742.724</v>
      </c>
      <c r="D15" s="100" t="s">
        <v>55</v>
      </c>
      <c r="E15" s="100" t="s">
        <v>55</v>
      </c>
      <c r="F15" s="100">
        <v>746175.1680000001</v>
      </c>
    </row>
    <row r="16" spans="1:6" ht="14.25" customHeight="1">
      <c r="A16" s="63">
        <v>4</v>
      </c>
      <c r="B16" s="90" t="s">
        <v>177</v>
      </c>
      <c r="C16" s="100">
        <v>151736.256</v>
      </c>
      <c r="D16" s="100" t="s">
        <v>55</v>
      </c>
      <c r="E16" s="100" t="s">
        <v>55</v>
      </c>
      <c r="F16" s="100">
        <v>151183.47600000002</v>
      </c>
    </row>
    <row r="17" spans="1:6" ht="14.25" customHeight="1">
      <c r="A17" s="63">
        <v>5</v>
      </c>
      <c r="B17" s="90" t="s">
        <v>178</v>
      </c>
      <c r="C17" s="100">
        <v>78001.99200000001</v>
      </c>
      <c r="D17" s="100" t="s">
        <v>55</v>
      </c>
      <c r="E17" s="100" t="s">
        <v>55</v>
      </c>
      <c r="F17" s="100">
        <v>82196.424</v>
      </c>
    </row>
    <row r="18" spans="1:6" ht="14.25" customHeight="1">
      <c r="A18" s="63">
        <v>6</v>
      </c>
      <c r="B18" s="90" t="s">
        <v>179</v>
      </c>
      <c r="C18" s="100">
        <v>526725.6120000001</v>
      </c>
      <c r="D18" s="100" t="s">
        <v>55</v>
      </c>
      <c r="E18" s="100" t="s">
        <v>55</v>
      </c>
      <c r="F18" s="100">
        <v>523677.384</v>
      </c>
    </row>
    <row r="19" spans="1:6" ht="14.25" customHeight="1">
      <c r="A19" s="63"/>
      <c r="B19" s="90"/>
      <c r="C19" s="100"/>
      <c r="D19" s="54"/>
      <c r="E19" s="55"/>
      <c r="F19" s="55"/>
    </row>
    <row r="20" spans="1:6" ht="12.75" customHeight="1">
      <c r="A20" s="63">
        <v>7</v>
      </c>
      <c r="B20" s="90" t="s">
        <v>180</v>
      </c>
      <c r="C20" s="100">
        <v>1091653.5240000002</v>
      </c>
      <c r="D20" s="100">
        <v>2588.472</v>
      </c>
      <c r="E20" s="100">
        <v>19082.196</v>
      </c>
      <c r="F20" s="100">
        <v>1075159.8</v>
      </c>
    </row>
    <row r="21" spans="1:6" ht="14.25" customHeight="1">
      <c r="A21" s="63">
        <v>8</v>
      </c>
      <c r="B21" s="90" t="s">
        <v>181</v>
      </c>
      <c r="C21" s="100">
        <v>392107.608</v>
      </c>
      <c r="D21" s="100" t="s">
        <v>55</v>
      </c>
      <c r="E21" s="100" t="s">
        <v>55</v>
      </c>
      <c r="F21" s="100">
        <v>390779.28</v>
      </c>
    </row>
    <row r="22" spans="1:6" ht="14.25" customHeight="1">
      <c r="A22" s="63">
        <v>9</v>
      </c>
      <c r="B22" s="90" t="s">
        <v>182</v>
      </c>
      <c r="C22" s="100">
        <v>1169134.2</v>
      </c>
      <c r="D22" s="100">
        <v>564461.856</v>
      </c>
      <c r="E22" s="100">
        <v>133691.724</v>
      </c>
      <c r="F22" s="100">
        <v>1599904.332</v>
      </c>
    </row>
    <row r="23" spans="1:6" ht="14.25" customHeight="1">
      <c r="A23" s="63">
        <v>10</v>
      </c>
      <c r="B23" s="90" t="s">
        <v>183</v>
      </c>
      <c r="C23" s="100">
        <v>479103.66</v>
      </c>
      <c r="D23" s="100">
        <v>1725.0120000000002</v>
      </c>
      <c r="E23" s="100">
        <v>4361.472</v>
      </c>
      <c r="F23" s="100">
        <v>476467.2</v>
      </c>
    </row>
    <row r="24" spans="1:6" ht="14.25" customHeight="1">
      <c r="A24" s="63">
        <v>11</v>
      </c>
      <c r="B24" s="90" t="s">
        <v>184</v>
      </c>
      <c r="C24" s="100">
        <v>247538.988</v>
      </c>
      <c r="D24" s="100" t="s">
        <v>55</v>
      </c>
      <c r="E24" s="100" t="s">
        <v>55</v>
      </c>
      <c r="F24" s="100">
        <v>253982.66400000002</v>
      </c>
    </row>
    <row r="25" spans="1:6" ht="14.25" customHeight="1">
      <c r="A25" s="63">
        <v>12</v>
      </c>
      <c r="B25" s="90" t="s">
        <v>185</v>
      </c>
      <c r="C25" s="100">
        <v>899596.692</v>
      </c>
      <c r="D25" s="100">
        <v>20454.48</v>
      </c>
      <c r="E25" s="100">
        <v>3960</v>
      </c>
      <c r="F25" s="100">
        <v>916091.172</v>
      </c>
    </row>
    <row r="26" spans="1:6" ht="14.25" customHeight="1">
      <c r="A26" s="63"/>
      <c r="B26" s="90"/>
      <c r="C26" s="52"/>
      <c r="D26" s="100"/>
      <c r="E26" s="100"/>
      <c r="F26" s="100"/>
    </row>
    <row r="27" spans="1:6" ht="14.25" customHeight="1">
      <c r="A27" s="63">
        <v>13</v>
      </c>
      <c r="B27" s="90" t="s">
        <v>186</v>
      </c>
      <c r="C27" s="100">
        <v>1022206.5360000001</v>
      </c>
      <c r="D27" s="100">
        <v>12511.152</v>
      </c>
      <c r="E27" s="100">
        <v>13636.008000000002</v>
      </c>
      <c r="F27" s="100">
        <v>1021081.68</v>
      </c>
    </row>
    <row r="28" spans="1:6" ht="14.25" customHeight="1">
      <c r="A28" s="121">
        <v>14</v>
      </c>
      <c r="B28" s="90" t="s">
        <v>187</v>
      </c>
      <c r="C28" s="100">
        <v>437180.832</v>
      </c>
      <c r="D28" s="100" t="s">
        <v>55</v>
      </c>
      <c r="E28" s="100" t="s">
        <v>55</v>
      </c>
      <c r="F28" s="100">
        <v>437182.632</v>
      </c>
    </row>
    <row r="29" spans="1:6" ht="14.25" customHeight="1">
      <c r="A29" s="63">
        <v>15</v>
      </c>
      <c r="B29" s="90" t="s">
        <v>188</v>
      </c>
      <c r="C29" s="100">
        <v>475682.868</v>
      </c>
      <c r="D29" s="100" t="s">
        <v>222</v>
      </c>
      <c r="E29" s="100">
        <v>3005.208</v>
      </c>
      <c r="F29" s="100">
        <v>472677.69599999994</v>
      </c>
    </row>
    <row r="30" spans="1:6" ht="14.25" customHeight="1">
      <c r="A30" s="63">
        <v>16</v>
      </c>
      <c r="B30" s="90" t="s">
        <v>189</v>
      </c>
      <c r="C30" s="100">
        <v>853519.6440000001</v>
      </c>
      <c r="D30" s="100" t="s">
        <v>55</v>
      </c>
      <c r="E30" s="100" t="s">
        <v>55</v>
      </c>
      <c r="F30" s="100">
        <v>781855.272</v>
      </c>
    </row>
    <row r="31" spans="1:6" ht="14.25" customHeight="1">
      <c r="A31" s="63">
        <v>17</v>
      </c>
      <c r="B31" s="90" t="s">
        <v>190</v>
      </c>
      <c r="C31" s="100">
        <v>494008.668</v>
      </c>
      <c r="D31" s="100" t="s">
        <v>55</v>
      </c>
      <c r="E31" s="100" t="s">
        <v>55</v>
      </c>
      <c r="F31" s="100">
        <v>495095.0040000001</v>
      </c>
    </row>
    <row r="32" spans="1:6" ht="14.25" customHeight="1">
      <c r="A32" s="63">
        <v>18</v>
      </c>
      <c r="B32" s="90" t="s">
        <v>191</v>
      </c>
      <c r="C32" s="100">
        <v>825057.792</v>
      </c>
      <c r="D32" s="100" t="s">
        <v>55</v>
      </c>
      <c r="E32" s="100" t="s">
        <v>55</v>
      </c>
      <c r="F32" s="100">
        <v>826328.16</v>
      </c>
    </row>
    <row r="33" spans="1:6" ht="14.25" customHeight="1">
      <c r="A33" s="63"/>
      <c r="B33" s="90"/>
      <c r="C33" s="52"/>
      <c r="D33" s="54"/>
      <c r="E33" s="54"/>
      <c r="F33" s="54"/>
    </row>
    <row r="34" spans="1:8" ht="14.25" customHeight="1">
      <c r="A34" s="63">
        <v>19</v>
      </c>
      <c r="B34" s="90" t="s">
        <v>192</v>
      </c>
      <c r="C34" s="100">
        <v>2741174.2440000004</v>
      </c>
      <c r="D34" s="100">
        <v>6219.396</v>
      </c>
      <c r="E34" s="100">
        <v>65623.464</v>
      </c>
      <c r="F34" s="100">
        <v>2681770.176</v>
      </c>
      <c r="G34" s="64"/>
      <c r="H34" s="64"/>
    </row>
    <row r="35" spans="1:8" ht="14.25" customHeight="1">
      <c r="A35" s="63">
        <v>20</v>
      </c>
      <c r="B35" s="90" t="s">
        <v>193</v>
      </c>
      <c r="C35" s="100">
        <v>615878.136</v>
      </c>
      <c r="D35" s="100" t="s">
        <v>222</v>
      </c>
      <c r="E35" s="100">
        <v>6297.228</v>
      </c>
      <c r="F35" s="100">
        <v>609580.944</v>
      </c>
      <c r="G35" s="64"/>
      <c r="H35" s="64"/>
    </row>
    <row r="36" spans="1:8" ht="14.25" customHeight="1">
      <c r="A36" s="63">
        <v>21</v>
      </c>
      <c r="B36" s="90" t="s">
        <v>194</v>
      </c>
      <c r="C36" s="100">
        <v>1158978.312</v>
      </c>
      <c r="D36" s="100">
        <v>1473096.312</v>
      </c>
      <c r="E36" s="100">
        <v>664751.124</v>
      </c>
      <c r="F36" s="100">
        <v>1967323.5</v>
      </c>
      <c r="G36" s="64"/>
      <c r="H36" s="64"/>
    </row>
    <row r="37" spans="1:8" ht="14.25" customHeight="1">
      <c r="A37" s="63">
        <v>22</v>
      </c>
      <c r="B37" s="90" t="s">
        <v>195</v>
      </c>
      <c r="C37" s="100">
        <v>547613.064</v>
      </c>
      <c r="D37" s="100">
        <v>73532.808</v>
      </c>
      <c r="E37" s="100">
        <v>11362.32</v>
      </c>
      <c r="F37" s="100">
        <v>609783.552</v>
      </c>
      <c r="G37" s="64"/>
      <c r="H37" s="64"/>
    </row>
    <row r="38" spans="1:8" ht="14.25" customHeight="1">
      <c r="A38" s="63">
        <v>23</v>
      </c>
      <c r="B38" s="90" t="s">
        <v>196</v>
      </c>
      <c r="C38" s="100">
        <v>451870.632</v>
      </c>
      <c r="D38" s="100">
        <v>4825.836</v>
      </c>
      <c r="E38" s="100">
        <v>2563.128</v>
      </c>
      <c r="F38" s="100">
        <v>454133.304</v>
      </c>
      <c r="G38" s="64"/>
      <c r="H38" s="64"/>
    </row>
    <row r="39" spans="1:8" ht="14.25" customHeight="1">
      <c r="A39" s="63"/>
      <c r="B39" s="90"/>
      <c r="C39" s="49"/>
      <c r="D39" s="58"/>
      <c r="E39" s="58"/>
      <c r="F39" s="58"/>
      <c r="G39" s="64"/>
      <c r="H39" s="64"/>
    </row>
    <row r="40" spans="1:8" ht="14.25" customHeight="1">
      <c r="A40" s="63">
        <v>24</v>
      </c>
      <c r="B40" s="91" t="s">
        <v>119</v>
      </c>
      <c r="C40" s="100">
        <v>16363829.159999998</v>
      </c>
      <c r="D40" s="100">
        <v>2180533.14</v>
      </c>
      <c r="E40" s="100">
        <v>1207677.312</v>
      </c>
      <c r="F40" s="100">
        <v>17336684.988</v>
      </c>
      <c r="G40" s="64"/>
      <c r="H40" s="64"/>
    </row>
    <row r="41" spans="1:6" ht="12.75" customHeight="1">
      <c r="A41" s="63"/>
      <c r="B41" s="90" t="s">
        <v>199</v>
      </c>
      <c r="C41" s="60"/>
      <c r="D41" s="61"/>
      <c r="E41" s="60"/>
      <c r="F41" s="60"/>
    </row>
    <row r="42" spans="1:6" ht="12.75">
      <c r="A42" s="63">
        <v>25</v>
      </c>
      <c r="B42" s="90" t="s">
        <v>276</v>
      </c>
      <c r="C42" s="100">
        <f>SUM(C13:C18)</f>
        <v>2461523.7240000004</v>
      </c>
      <c r="D42" s="100">
        <f>SUM(D13:D18)</f>
        <v>0</v>
      </c>
      <c r="E42" s="100">
        <f>SUM(E13:E18)</f>
        <v>0</v>
      </c>
      <c r="F42" s="100">
        <f>SUM(F13:F18)</f>
        <v>2267488.6920000003</v>
      </c>
    </row>
    <row r="43" spans="1:6" ht="12.75">
      <c r="A43" s="63">
        <v>26</v>
      </c>
      <c r="B43" s="90" t="s">
        <v>277</v>
      </c>
      <c r="C43" s="100">
        <f>SUM(C20:C38)</f>
        <v>13902305.399999999</v>
      </c>
      <c r="D43" s="100">
        <f>SUM(D20:D38)</f>
        <v>2159415.324</v>
      </c>
      <c r="E43" s="100">
        <f>SUM(E20:E38)</f>
        <v>928333.872</v>
      </c>
      <c r="F43" s="100">
        <f>SUM(F20:F38)</f>
        <v>15069196.367999999</v>
      </c>
    </row>
    <row r="44" spans="1:6" ht="12.75">
      <c r="A44" s="142"/>
      <c r="B44" s="143"/>
      <c r="C44" s="100"/>
      <c r="D44" s="100"/>
      <c r="E44" s="100"/>
      <c r="F44" s="100"/>
    </row>
    <row r="45" spans="1:6" ht="12.75">
      <c r="A45" s="142"/>
      <c r="B45" s="143"/>
      <c r="C45" s="100"/>
      <c r="D45" s="100"/>
      <c r="E45" s="100"/>
      <c r="F45" s="100"/>
    </row>
    <row r="46" spans="1:6" ht="12.75">
      <c r="A46" s="65"/>
      <c r="B46" s="65"/>
      <c r="C46" s="127"/>
      <c r="D46" s="127"/>
      <c r="E46" s="127"/>
      <c r="F46" s="127"/>
    </row>
    <row r="47" spans="1:2" ht="12.75">
      <c r="A47" s="65"/>
      <c r="B47" s="65"/>
    </row>
    <row r="48" spans="1:2" ht="12.75">
      <c r="A48" s="65"/>
      <c r="B48" s="65"/>
    </row>
    <row r="49" spans="1:2" ht="12.75">
      <c r="A49" s="65"/>
      <c r="B49" s="65"/>
    </row>
    <row r="50" spans="1:2" ht="12.75">
      <c r="A50" s="65"/>
      <c r="B50" s="65"/>
    </row>
    <row r="51" spans="1:2" ht="12.75">
      <c r="A51" s="65"/>
      <c r="B51" s="65"/>
    </row>
    <row r="52" spans="1:2" ht="12.75">
      <c r="A52" s="65"/>
      <c r="B52" s="65"/>
    </row>
    <row r="53" spans="1:2" ht="12.75">
      <c r="A53" s="65"/>
      <c r="B53" s="65"/>
    </row>
    <row r="54" spans="1:2" ht="12.75">
      <c r="A54" s="65"/>
      <c r="B54" s="65"/>
    </row>
    <row r="55" spans="1:2" ht="12.75">
      <c r="A55" s="65"/>
      <c r="B55" s="65"/>
    </row>
    <row r="56" spans="1:2" ht="12.75">
      <c r="A56" s="65"/>
      <c r="B56" s="65"/>
    </row>
    <row r="57" spans="1:2" ht="12.75">
      <c r="A57" s="65"/>
      <c r="B57" s="65"/>
    </row>
    <row r="58" spans="1:2" ht="12.75">
      <c r="A58" s="65"/>
      <c r="B58" s="65"/>
    </row>
    <row r="59" spans="1:2" ht="12.75">
      <c r="A59" s="65"/>
      <c r="B59" s="65"/>
    </row>
    <row r="60" spans="1:2" ht="12.75">
      <c r="A60" s="65"/>
      <c r="B60" s="65"/>
    </row>
    <row r="61" spans="1:2" ht="12.75">
      <c r="A61" s="65"/>
      <c r="B61" s="65"/>
    </row>
    <row r="62" spans="1:2" ht="12.75">
      <c r="A62" s="92"/>
      <c r="B62" s="66"/>
    </row>
    <row r="78" ht="12.75">
      <c r="B78" s="3"/>
    </row>
  </sheetData>
  <mergeCells count="7">
    <mergeCell ref="A8:A11"/>
    <mergeCell ref="F8:F10"/>
    <mergeCell ref="C11:F11"/>
    <mergeCell ref="B8:B11"/>
    <mergeCell ref="C8:C10"/>
    <mergeCell ref="D8:D10"/>
    <mergeCell ref="E8:E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9.xml><?xml version="1.0" encoding="utf-8"?>
<worksheet xmlns="http://schemas.openxmlformats.org/spreadsheetml/2006/main" xmlns:r="http://schemas.openxmlformats.org/officeDocument/2006/relationships">
  <dimension ref="A1:M45"/>
  <sheetViews>
    <sheetView workbookViewId="0" topLeftCell="A1">
      <selection activeCell="D19" sqref="D19"/>
    </sheetView>
  </sheetViews>
  <sheetFormatPr defaultColWidth="11.421875" defaultRowHeight="12.75"/>
  <cols>
    <col min="1" max="1" width="4.7109375" style="0" customWidth="1"/>
    <col min="2" max="2" width="21.7109375" style="0" customWidth="1"/>
    <col min="3" max="3" width="13.8515625" style="0" customWidth="1"/>
  </cols>
  <sheetData>
    <row r="1" ht="12.75">
      <c r="A1" t="s">
        <v>223</v>
      </c>
    </row>
    <row r="2" ht="12.75">
      <c r="A2" t="s">
        <v>0</v>
      </c>
    </row>
    <row r="3" spans="1:13" ht="12.75">
      <c r="A3" s="100" t="s">
        <v>224</v>
      </c>
      <c r="B3" s="100" t="s">
        <v>225</v>
      </c>
      <c r="C3" s="100"/>
      <c r="D3" s="100"/>
      <c r="E3" s="100"/>
      <c r="F3" s="100"/>
      <c r="G3" s="100"/>
      <c r="H3" s="100"/>
      <c r="I3" s="100"/>
      <c r="J3" s="100"/>
      <c r="K3" s="100"/>
      <c r="L3" s="100"/>
      <c r="M3" s="100"/>
    </row>
    <row r="4" spans="1:13" ht="12.75">
      <c r="A4" s="100"/>
      <c r="B4" s="100"/>
      <c r="C4" s="100" t="s">
        <v>18</v>
      </c>
      <c r="D4" s="100"/>
      <c r="E4" s="100"/>
      <c r="F4" s="100"/>
      <c r="G4" s="100"/>
      <c r="H4" s="100"/>
      <c r="I4" s="100"/>
      <c r="J4" s="100"/>
      <c r="K4" s="100"/>
      <c r="L4" s="100"/>
      <c r="M4" s="100"/>
    </row>
    <row r="5" spans="1:13" ht="12.75">
      <c r="A5" s="100"/>
      <c r="B5" s="100"/>
      <c r="C5" s="100" t="s">
        <v>226</v>
      </c>
      <c r="D5" s="100" t="s">
        <v>227</v>
      </c>
      <c r="E5" s="100"/>
      <c r="F5" s="100"/>
      <c r="G5" s="100"/>
      <c r="H5" s="100"/>
      <c r="I5" s="100"/>
      <c r="J5" s="100"/>
      <c r="K5" s="100"/>
      <c r="L5" s="100"/>
      <c r="M5" s="100"/>
    </row>
    <row r="6" spans="1:13" ht="12.75">
      <c r="A6" s="100"/>
      <c r="B6" s="100"/>
      <c r="C6" s="100"/>
      <c r="D6" s="100" t="s">
        <v>45</v>
      </c>
      <c r="E6" s="100" t="s">
        <v>46</v>
      </c>
      <c r="F6" s="100" t="s">
        <v>227</v>
      </c>
      <c r="G6" s="100"/>
      <c r="H6" s="100" t="s">
        <v>47</v>
      </c>
      <c r="I6" s="100" t="s">
        <v>48</v>
      </c>
      <c r="J6" s="100" t="s">
        <v>228</v>
      </c>
      <c r="K6" s="100" t="s">
        <v>30</v>
      </c>
      <c r="L6" s="100" t="s">
        <v>29</v>
      </c>
      <c r="M6" s="100" t="s">
        <v>229</v>
      </c>
    </row>
    <row r="7" spans="1:13" ht="12.75">
      <c r="A7" s="100"/>
      <c r="B7" s="100"/>
      <c r="C7" s="100"/>
      <c r="D7" s="100"/>
      <c r="E7" s="100"/>
      <c r="F7" s="100" t="s">
        <v>230</v>
      </c>
      <c r="G7" s="100" t="s">
        <v>231</v>
      </c>
      <c r="H7" s="100"/>
      <c r="I7" s="100"/>
      <c r="J7" s="100"/>
      <c r="K7" s="100"/>
      <c r="L7" s="100"/>
      <c r="M7" s="100"/>
    </row>
    <row r="8" ht="12.75">
      <c r="C8" t="s">
        <v>232</v>
      </c>
    </row>
    <row r="9" spans="1:13" ht="12.75">
      <c r="A9">
        <v>1</v>
      </c>
      <c r="B9" t="s">
        <v>64</v>
      </c>
      <c r="C9" s="100">
        <v>1392047.70099</v>
      </c>
      <c r="D9" s="100">
        <v>0</v>
      </c>
      <c r="E9" s="100">
        <v>23717.933390000002</v>
      </c>
      <c r="F9" s="100">
        <v>23717.933390000002</v>
      </c>
      <c r="G9" s="100">
        <v>0</v>
      </c>
      <c r="H9" s="100">
        <v>505762.758</v>
      </c>
      <c r="I9" s="100">
        <v>606625.8732</v>
      </c>
      <c r="J9" s="100">
        <v>1136106.56459</v>
      </c>
      <c r="K9" s="100">
        <v>0</v>
      </c>
      <c r="L9" s="100">
        <v>254375.4024</v>
      </c>
      <c r="M9" s="100">
        <v>1565.734</v>
      </c>
    </row>
    <row r="10" spans="1:13" ht="12.75">
      <c r="A10">
        <v>2</v>
      </c>
      <c r="B10" t="s">
        <v>65</v>
      </c>
      <c r="C10" s="100">
        <v>323099.37112</v>
      </c>
      <c r="D10" s="100">
        <v>0</v>
      </c>
      <c r="E10" s="100" t="s">
        <v>55</v>
      </c>
      <c r="F10" s="100" t="s">
        <v>55</v>
      </c>
      <c r="G10" s="100" t="s">
        <v>55</v>
      </c>
      <c r="H10" s="100">
        <v>140257.7604</v>
      </c>
      <c r="I10" s="100">
        <v>133298.568</v>
      </c>
      <c r="J10" s="100" t="s">
        <v>55</v>
      </c>
      <c r="K10" s="100">
        <v>0</v>
      </c>
      <c r="L10" s="100">
        <v>15821.0928</v>
      </c>
      <c r="M10" s="100" t="s">
        <v>55</v>
      </c>
    </row>
    <row r="11" spans="1:13" ht="12.75">
      <c r="A11">
        <v>3</v>
      </c>
      <c r="B11" t="s">
        <v>66</v>
      </c>
      <c r="C11" s="100">
        <v>1185448.24553</v>
      </c>
      <c r="D11" s="100">
        <v>0</v>
      </c>
      <c r="E11" s="100">
        <v>2145.62393</v>
      </c>
      <c r="F11" s="100">
        <v>2145.62393</v>
      </c>
      <c r="G11" s="100">
        <v>0</v>
      </c>
      <c r="H11" s="100">
        <v>320946.8364</v>
      </c>
      <c r="I11" s="100">
        <v>664853.9076</v>
      </c>
      <c r="J11" s="100">
        <v>987946.36793</v>
      </c>
      <c r="K11" s="100" t="s">
        <v>55</v>
      </c>
      <c r="L11" s="100">
        <v>196793.46719999998</v>
      </c>
      <c r="M11" s="100" t="s">
        <v>55</v>
      </c>
    </row>
    <row r="12" spans="1:13" ht="12.75">
      <c r="A12">
        <v>4</v>
      </c>
      <c r="B12" t="s">
        <v>67</v>
      </c>
      <c r="C12" s="100">
        <v>241971.37693</v>
      </c>
      <c r="D12" s="100">
        <v>0</v>
      </c>
      <c r="E12" s="100">
        <v>7487.1049299999995</v>
      </c>
      <c r="F12" s="100">
        <v>7487.1049299999995</v>
      </c>
      <c r="G12" s="100">
        <v>0</v>
      </c>
      <c r="H12" s="100">
        <v>88698.7116</v>
      </c>
      <c r="I12" s="100">
        <v>143553.366</v>
      </c>
      <c r="J12" s="100">
        <v>239739.18253</v>
      </c>
      <c r="K12" s="100" t="s">
        <v>55</v>
      </c>
      <c r="L12" s="100" t="s">
        <v>55</v>
      </c>
      <c r="M12" s="100">
        <v>0</v>
      </c>
    </row>
    <row r="13" spans="1:13" ht="12.75">
      <c r="A13">
        <v>5</v>
      </c>
      <c r="B13" t="s">
        <v>68</v>
      </c>
      <c r="C13" s="100">
        <v>384140.5041</v>
      </c>
      <c r="D13" s="100">
        <v>0</v>
      </c>
      <c r="E13" s="100">
        <v>9012.3897</v>
      </c>
      <c r="F13" s="100">
        <v>9012.3897</v>
      </c>
      <c r="G13" s="100">
        <v>0</v>
      </c>
      <c r="H13" s="100">
        <v>230947.7112</v>
      </c>
      <c r="I13" s="100">
        <v>125245.4868</v>
      </c>
      <c r="J13" s="100">
        <v>365205.5877</v>
      </c>
      <c r="K13" s="100" t="s">
        <v>55</v>
      </c>
      <c r="L13" s="100">
        <v>18809.6364</v>
      </c>
      <c r="M13" s="100" t="s">
        <v>55</v>
      </c>
    </row>
    <row r="14" spans="1:13" ht="12.75">
      <c r="A14">
        <v>6</v>
      </c>
      <c r="B14" t="s">
        <v>69</v>
      </c>
      <c r="C14" s="100">
        <v>1148889.98778</v>
      </c>
      <c r="D14" s="100">
        <v>0</v>
      </c>
      <c r="E14" s="100">
        <v>4346.53098</v>
      </c>
      <c r="F14" s="100">
        <v>4346.53098</v>
      </c>
      <c r="G14" s="100">
        <v>0</v>
      </c>
      <c r="H14" s="100">
        <v>239287.3236</v>
      </c>
      <c r="I14" s="100">
        <v>559906.0991999999</v>
      </c>
      <c r="J14" s="100">
        <v>803539.95378</v>
      </c>
      <c r="K14" s="100">
        <v>0</v>
      </c>
      <c r="L14" s="100">
        <v>345350.034</v>
      </c>
      <c r="M14" s="100">
        <v>0</v>
      </c>
    </row>
    <row r="15" spans="3:13" ht="12.75">
      <c r="C15" s="100"/>
      <c r="D15" s="100"/>
      <c r="E15" s="100"/>
      <c r="F15" s="100"/>
      <c r="G15" s="100"/>
      <c r="H15" s="100"/>
      <c r="I15" s="100"/>
      <c r="J15" s="100"/>
      <c r="K15" s="100"/>
      <c r="L15" s="100"/>
      <c r="M15" s="100"/>
    </row>
    <row r="16" spans="1:13" ht="12.75">
      <c r="A16">
        <v>7</v>
      </c>
      <c r="B16" t="s">
        <v>70</v>
      </c>
      <c r="C16" s="100">
        <v>5030018.40045</v>
      </c>
      <c r="D16" s="100" t="s">
        <v>55</v>
      </c>
      <c r="E16" s="100" t="s">
        <v>55</v>
      </c>
      <c r="F16" s="100" t="s">
        <v>55</v>
      </c>
      <c r="G16" s="100" t="s">
        <v>55</v>
      </c>
      <c r="H16" s="100">
        <v>773374.1508</v>
      </c>
      <c r="I16" s="100">
        <v>958890.8232</v>
      </c>
      <c r="J16" s="100">
        <v>3809710.46305</v>
      </c>
      <c r="K16" s="100" t="s">
        <v>55</v>
      </c>
      <c r="L16" s="100" t="s">
        <v>55</v>
      </c>
      <c r="M16" s="100">
        <v>868494.0793999999</v>
      </c>
    </row>
    <row r="17" spans="1:13" ht="12.75">
      <c r="A17">
        <v>8</v>
      </c>
      <c r="B17" t="s">
        <v>71</v>
      </c>
      <c r="C17" s="100">
        <v>942978.8092400001</v>
      </c>
      <c r="D17" s="100" t="s">
        <v>55</v>
      </c>
      <c r="E17" s="100" t="s">
        <v>55</v>
      </c>
      <c r="F17" s="100" t="s">
        <v>55</v>
      </c>
      <c r="G17" s="100" t="s">
        <v>55</v>
      </c>
      <c r="H17" s="100">
        <v>400949.5428</v>
      </c>
      <c r="I17" s="100">
        <v>370937.0808</v>
      </c>
      <c r="J17" s="100">
        <v>912509.42709</v>
      </c>
      <c r="K17" s="100" t="s">
        <v>55</v>
      </c>
      <c r="L17" s="100">
        <v>27113.299199999998</v>
      </c>
      <c r="M17" s="100" t="s">
        <v>55</v>
      </c>
    </row>
    <row r="18" spans="1:13" ht="12.75">
      <c r="A18">
        <v>9</v>
      </c>
      <c r="B18" t="s">
        <v>72</v>
      </c>
      <c r="C18" s="100">
        <v>5264974.80872</v>
      </c>
      <c r="D18" s="100">
        <v>0</v>
      </c>
      <c r="E18" s="100">
        <v>188687.96222</v>
      </c>
      <c r="F18" s="100">
        <v>188687.96222</v>
      </c>
      <c r="G18" s="100">
        <v>0</v>
      </c>
      <c r="H18" s="100">
        <v>3545773.2684</v>
      </c>
      <c r="I18" s="100">
        <v>1468512.3096</v>
      </c>
      <c r="J18" s="100">
        <v>5202973.54022</v>
      </c>
      <c r="K18" s="100" t="s">
        <v>55</v>
      </c>
      <c r="L18" s="100">
        <v>34577.8956</v>
      </c>
      <c r="M18" s="100" t="s">
        <v>55</v>
      </c>
    </row>
    <row r="19" spans="1:13" ht="12.75">
      <c r="A19">
        <v>10</v>
      </c>
      <c r="B19" t="s">
        <v>73</v>
      </c>
      <c r="C19" s="100">
        <v>1186318.5830199998</v>
      </c>
      <c r="D19" s="100" t="s">
        <v>55</v>
      </c>
      <c r="E19" s="100" t="s">
        <v>55</v>
      </c>
      <c r="F19" s="100" t="s">
        <v>55</v>
      </c>
      <c r="G19" s="100">
        <v>0</v>
      </c>
      <c r="H19" s="100">
        <v>628259.328</v>
      </c>
      <c r="I19" s="100">
        <v>401259.168</v>
      </c>
      <c r="J19" s="100">
        <v>1150051.37917</v>
      </c>
      <c r="K19" s="100" t="s">
        <v>55</v>
      </c>
      <c r="L19" s="100">
        <v>15763.248</v>
      </c>
      <c r="M19" s="100" t="s">
        <v>55</v>
      </c>
    </row>
    <row r="20" spans="1:13" ht="12.75">
      <c r="A20">
        <v>11</v>
      </c>
      <c r="B20" t="s">
        <v>74</v>
      </c>
      <c r="C20" s="100">
        <v>415071.17407</v>
      </c>
      <c r="D20" s="100">
        <v>0</v>
      </c>
      <c r="E20" s="100">
        <v>42803.13547</v>
      </c>
      <c r="F20" s="100">
        <v>42803.13547</v>
      </c>
      <c r="G20" s="100">
        <v>0</v>
      </c>
      <c r="H20" s="100">
        <v>91682.334</v>
      </c>
      <c r="I20" s="100">
        <v>228189.1176</v>
      </c>
      <c r="J20" s="100">
        <v>362674.58707</v>
      </c>
      <c r="K20" s="100" t="s">
        <v>55</v>
      </c>
      <c r="L20" s="100">
        <v>37758.888</v>
      </c>
      <c r="M20" s="100" t="s">
        <v>55</v>
      </c>
    </row>
    <row r="21" spans="1:13" ht="12.75">
      <c r="A21">
        <v>12</v>
      </c>
      <c r="B21" t="s">
        <v>75</v>
      </c>
      <c r="C21" s="100">
        <v>2296495.7191300006</v>
      </c>
      <c r="D21" s="100">
        <v>0</v>
      </c>
      <c r="E21" s="100">
        <v>322803.94782</v>
      </c>
      <c r="F21" s="100">
        <v>322803.94782</v>
      </c>
      <c r="G21" s="100">
        <v>0</v>
      </c>
      <c r="H21" s="100">
        <v>1033162.8732</v>
      </c>
      <c r="I21" s="100">
        <v>881767.2528</v>
      </c>
      <c r="J21" s="100">
        <v>2237734.07382</v>
      </c>
      <c r="K21" s="100">
        <v>14517.83706</v>
      </c>
      <c r="L21" s="100">
        <v>24451.995600000002</v>
      </c>
      <c r="M21" s="100">
        <v>19791.81265</v>
      </c>
    </row>
    <row r="22" spans="3:13" ht="12.75">
      <c r="C22" s="100"/>
      <c r="D22" s="100"/>
      <c r="E22" s="100"/>
      <c r="F22" s="100"/>
      <c r="G22" s="100"/>
      <c r="H22" s="100"/>
      <c r="I22" s="100"/>
      <c r="J22" s="100"/>
      <c r="K22" s="100"/>
      <c r="L22" s="100"/>
      <c r="M22" s="100"/>
    </row>
    <row r="23" spans="1:13" ht="12.75">
      <c r="A23">
        <v>13</v>
      </c>
      <c r="B23" t="s">
        <v>76</v>
      </c>
      <c r="C23" s="100">
        <v>2483532.53763</v>
      </c>
      <c r="D23" s="100">
        <v>0</v>
      </c>
      <c r="E23" s="100">
        <v>176881.96279000002</v>
      </c>
      <c r="F23" s="100" t="s">
        <v>55</v>
      </c>
      <c r="G23" s="100" t="s">
        <v>55</v>
      </c>
      <c r="H23" s="100">
        <v>1041722.226</v>
      </c>
      <c r="I23" s="100">
        <v>971439.2496</v>
      </c>
      <c r="J23" s="100">
        <v>2190043.43839</v>
      </c>
      <c r="K23" s="100" t="s">
        <v>55</v>
      </c>
      <c r="L23" s="100">
        <v>231780.3768</v>
      </c>
      <c r="M23" s="100" t="s">
        <v>55</v>
      </c>
    </row>
    <row r="24" spans="1:13" ht="12.75">
      <c r="A24">
        <v>14</v>
      </c>
      <c r="B24" t="s">
        <v>77</v>
      </c>
      <c r="C24" s="100">
        <v>622264.82804</v>
      </c>
      <c r="D24" s="100">
        <v>0</v>
      </c>
      <c r="E24" s="100">
        <v>47441.882</v>
      </c>
      <c r="F24" s="100">
        <v>47441.882</v>
      </c>
      <c r="G24" s="100">
        <v>0</v>
      </c>
      <c r="H24" s="100">
        <v>223246.692</v>
      </c>
      <c r="I24" s="100">
        <v>345424.2372</v>
      </c>
      <c r="J24" s="100">
        <v>616112.8112</v>
      </c>
      <c r="K24" s="100">
        <v>0</v>
      </c>
      <c r="L24" s="100">
        <v>4731.804</v>
      </c>
      <c r="M24" s="100">
        <v>1420.2128400000001</v>
      </c>
    </row>
    <row r="25" spans="1:13" ht="12.75">
      <c r="A25">
        <v>15</v>
      </c>
      <c r="B25" t="s">
        <v>78</v>
      </c>
      <c r="C25" s="100">
        <v>1384314.97129</v>
      </c>
      <c r="D25" s="100">
        <v>0</v>
      </c>
      <c r="E25" s="100">
        <v>216426.0104</v>
      </c>
      <c r="F25" s="100" t="s">
        <v>55</v>
      </c>
      <c r="G25" s="100" t="s">
        <v>55</v>
      </c>
      <c r="H25" s="100">
        <v>593491.2768</v>
      </c>
      <c r="I25" s="100">
        <v>562266.09</v>
      </c>
      <c r="J25" s="100">
        <v>1372183.3772</v>
      </c>
      <c r="K25" s="100" t="s">
        <v>55</v>
      </c>
      <c r="L25" s="100">
        <v>0</v>
      </c>
      <c r="M25" s="100" t="s">
        <v>55</v>
      </c>
    </row>
    <row r="26" spans="1:13" ht="12.75">
      <c r="A26">
        <v>16</v>
      </c>
      <c r="B26" t="s">
        <v>79</v>
      </c>
      <c r="C26" s="100">
        <v>2101655.67469</v>
      </c>
      <c r="D26" s="100" t="s">
        <v>55</v>
      </c>
      <c r="E26" s="100" t="s">
        <v>55</v>
      </c>
      <c r="F26" s="100" t="s">
        <v>55</v>
      </c>
      <c r="G26" s="100" t="s">
        <v>55</v>
      </c>
      <c r="H26" s="100">
        <v>702998.1107999999</v>
      </c>
      <c r="I26" s="100">
        <v>703554.9983999999</v>
      </c>
      <c r="J26" s="100">
        <v>2067229.1330399998</v>
      </c>
      <c r="K26" s="100">
        <v>0</v>
      </c>
      <c r="L26" s="100">
        <v>24624.198</v>
      </c>
      <c r="M26" s="100">
        <v>9802.34365</v>
      </c>
    </row>
    <row r="27" spans="1:13" ht="12.75">
      <c r="A27">
        <v>17</v>
      </c>
      <c r="B27" t="s">
        <v>80</v>
      </c>
      <c r="C27" s="100">
        <v>1044310.19522</v>
      </c>
      <c r="D27" s="100" t="s">
        <v>55</v>
      </c>
      <c r="E27" s="100" t="s">
        <v>55</v>
      </c>
      <c r="F27" s="100" t="s">
        <v>55</v>
      </c>
      <c r="G27" s="100">
        <v>0</v>
      </c>
      <c r="H27" s="100">
        <v>310484.8404</v>
      </c>
      <c r="I27" s="100">
        <v>424921.104</v>
      </c>
      <c r="J27" s="100">
        <v>1028682.47187</v>
      </c>
      <c r="K27" s="100" t="s">
        <v>55</v>
      </c>
      <c r="L27" s="100" t="s">
        <v>55</v>
      </c>
      <c r="M27" s="100">
        <v>15486.243349999999</v>
      </c>
    </row>
    <row r="28" spans="1:13" ht="12.75">
      <c r="A28">
        <v>18</v>
      </c>
      <c r="B28" t="s">
        <v>81</v>
      </c>
      <c r="C28" s="100">
        <v>2802658.96041</v>
      </c>
      <c r="D28" s="100">
        <v>0</v>
      </c>
      <c r="E28" s="100" t="s">
        <v>55</v>
      </c>
      <c r="F28" s="100" t="s">
        <v>55</v>
      </c>
      <c r="G28" s="100">
        <v>0</v>
      </c>
      <c r="H28" s="100">
        <v>1972884.3155999999</v>
      </c>
      <c r="I28" s="100">
        <v>745454.0556</v>
      </c>
      <c r="J28" s="100" t="s">
        <v>55</v>
      </c>
      <c r="K28" s="100" t="s">
        <v>55</v>
      </c>
      <c r="L28" s="100">
        <v>10401.408</v>
      </c>
      <c r="M28" s="100">
        <v>8631.799439999999</v>
      </c>
    </row>
    <row r="29" spans="3:13" ht="12.75">
      <c r="C29" s="100"/>
      <c r="D29" s="100"/>
      <c r="E29" s="100"/>
      <c r="F29" s="100"/>
      <c r="G29" s="100"/>
      <c r="H29" s="100"/>
      <c r="I29" s="100"/>
      <c r="J29" s="100"/>
      <c r="K29" s="100"/>
      <c r="L29" s="100"/>
      <c r="M29" s="100"/>
    </row>
    <row r="30" spans="1:13" ht="12.75">
      <c r="A30">
        <v>19</v>
      </c>
      <c r="B30" t="s">
        <v>82</v>
      </c>
      <c r="C30" s="100">
        <v>5462015.55563</v>
      </c>
      <c r="D30" s="100" t="s">
        <v>55</v>
      </c>
      <c r="E30" s="100" t="s">
        <v>55</v>
      </c>
      <c r="F30" s="100" t="s">
        <v>55</v>
      </c>
      <c r="G30" s="100">
        <v>0</v>
      </c>
      <c r="H30" s="100">
        <v>2275954.5564</v>
      </c>
      <c r="I30" s="100">
        <v>2501013.8592</v>
      </c>
      <c r="J30" s="100">
        <v>5231505.708629999</v>
      </c>
      <c r="K30" s="100" t="s">
        <v>55</v>
      </c>
      <c r="L30" s="100">
        <v>221568.912</v>
      </c>
      <c r="M30" s="100" t="s">
        <v>55</v>
      </c>
    </row>
    <row r="31" spans="1:13" ht="12.75">
      <c r="A31">
        <v>20</v>
      </c>
      <c r="B31" t="s">
        <v>83</v>
      </c>
      <c r="C31" s="100">
        <v>1480775.9871399999</v>
      </c>
      <c r="D31" s="100">
        <v>0</v>
      </c>
      <c r="E31" s="100">
        <v>86566.78276999999</v>
      </c>
      <c r="F31" s="100">
        <v>86566.78276999999</v>
      </c>
      <c r="G31" s="100">
        <v>0</v>
      </c>
      <c r="H31" s="100">
        <v>780397.4664</v>
      </c>
      <c r="I31" s="100">
        <v>560446.83</v>
      </c>
      <c r="J31" s="100">
        <v>1427411.0791699998</v>
      </c>
      <c r="K31" s="100" t="s">
        <v>55</v>
      </c>
      <c r="L31" s="100">
        <v>50789.7144</v>
      </c>
      <c r="M31" s="100" t="s">
        <v>55</v>
      </c>
    </row>
    <row r="32" spans="1:13" ht="12.75">
      <c r="A32">
        <v>21</v>
      </c>
      <c r="B32" t="s">
        <v>84</v>
      </c>
      <c r="C32" s="100">
        <v>14733057.4207</v>
      </c>
      <c r="D32" s="100">
        <v>0</v>
      </c>
      <c r="E32" s="100">
        <v>112014.61159</v>
      </c>
      <c r="F32" s="100">
        <v>112014.61159</v>
      </c>
      <c r="G32" s="100">
        <v>0</v>
      </c>
      <c r="H32" s="100">
        <v>1462386.6864</v>
      </c>
      <c r="I32" s="100">
        <v>1905892.2719999999</v>
      </c>
      <c r="J32" s="100">
        <v>3480293.5699899998</v>
      </c>
      <c r="K32" s="100">
        <v>11210948.632</v>
      </c>
      <c r="L32" s="100">
        <v>5499.288</v>
      </c>
      <c r="M32" s="100">
        <v>36315.93071</v>
      </c>
    </row>
    <row r="33" spans="1:13" ht="12.75">
      <c r="A33">
        <v>22</v>
      </c>
      <c r="B33" t="s">
        <v>85</v>
      </c>
      <c r="C33" s="100">
        <v>2532751.9484599996</v>
      </c>
      <c r="D33" s="100">
        <v>532327.509</v>
      </c>
      <c r="E33" s="100">
        <v>486319.4463</v>
      </c>
      <c r="F33" s="100" t="s">
        <v>55</v>
      </c>
      <c r="G33" s="100" t="s">
        <v>55</v>
      </c>
      <c r="H33" s="100">
        <v>916605.1764</v>
      </c>
      <c r="I33" s="100">
        <v>569448.7668</v>
      </c>
      <c r="J33" s="100">
        <v>2504700.8985</v>
      </c>
      <c r="K33" s="100" t="s">
        <v>55</v>
      </c>
      <c r="L33" s="100">
        <v>17086.4496</v>
      </c>
      <c r="M33" s="100" t="s">
        <v>55</v>
      </c>
    </row>
    <row r="34" spans="1:13" ht="12.75">
      <c r="A34">
        <v>23</v>
      </c>
      <c r="B34" t="s">
        <v>86</v>
      </c>
      <c r="C34" s="100">
        <v>812416.2043300001</v>
      </c>
      <c r="D34" s="100">
        <v>0</v>
      </c>
      <c r="E34" s="100">
        <v>88692.49033</v>
      </c>
      <c r="F34" s="100">
        <v>88692.49033</v>
      </c>
      <c r="G34" s="100">
        <v>0</v>
      </c>
      <c r="H34" s="100">
        <v>266863.92840000003</v>
      </c>
      <c r="I34" s="100">
        <v>430855.9632</v>
      </c>
      <c r="J34" s="100">
        <v>786412.38193</v>
      </c>
      <c r="K34" s="100" t="s">
        <v>55</v>
      </c>
      <c r="L34" s="100">
        <v>24742.022399999998</v>
      </c>
      <c r="M34" s="100" t="s">
        <v>55</v>
      </c>
    </row>
    <row r="35" spans="3:13" ht="12.75">
      <c r="C35" s="100"/>
      <c r="D35" s="100"/>
      <c r="E35" s="100"/>
      <c r="F35" s="100"/>
      <c r="G35" s="100"/>
      <c r="H35" s="100"/>
      <c r="I35" s="100"/>
      <c r="J35" s="100"/>
      <c r="K35" s="100"/>
      <c r="L35" s="100"/>
      <c r="M35" s="100"/>
    </row>
    <row r="36" spans="1:13" ht="12.75">
      <c r="A36">
        <v>24</v>
      </c>
      <c r="B36" t="s">
        <v>54</v>
      </c>
      <c r="C36" s="100">
        <v>55271208.964080006</v>
      </c>
      <c r="D36" s="100">
        <v>3303337.228</v>
      </c>
      <c r="E36" s="100">
        <v>2862257.065</v>
      </c>
      <c r="F36" s="100">
        <v>1915038.11729</v>
      </c>
      <c r="G36" s="100">
        <v>947218.94845</v>
      </c>
      <c r="H36" s="100">
        <v>18546137.874</v>
      </c>
      <c r="I36" s="100">
        <v>16263756.478799999</v>
      </c>
      <c r="J36" s="100">
        <v>40975488.6458</v>
      </c>
      <c r="K36" s="100">
        <v>11646096.83366</v>
      </c>
      <c r="L36" s="100">
        <v>1591812.9108</v>
      </c>
      <c r="M36" s="100">
        <v>1057810.57382</v>
      </c>
    </row>
    <row r="37" spans="2:13" ht="12.75">
      <c r="B37" t="s">
        <v>87</v>
      </c>
      <c r="C37" s="100"/>
      <c r="D37" s="100"/>
      <c r="E37" s="100"/>
      <c r="F37" s="100"/>
      <c r="G37" s="100"/>
      <c r="H37" s="100"/>
      <c r="I37" s="100"/>
      <c r="J37" s="100"/>
      <c r="K37" s="100"/>
      <c r="L37" s="100"/>
      <c r="M37" s="100"/>
    </row>
    <row r="38" spans="1:13" ht="12.75">
      <c r="A38">
        <v>25</v>
      </c>
      <c r="B38" t="s">
        <v>88</v>
      </c>
      <c r="C38" s="100">
        <v>4675597.18645</v>
      </c>
      <c r="D38" s="100">
        <v>0</v>
      </c>
      <c r="E38" s="100" t="s">
        <v>55</v>
      </c>
      <c r="F38" s="100" t="s">
        <v>55</v>
      </c>
      <c r="G38" s="100" t="s">
        <v>55</v>
      </c>
      <c r="H38" s="100">
        <v>1525901.1012</v>
      </c>
      <c r="I38" s="100">
        <v>2233483.3008</v>
      </c>
      <c r="J38" s="100" t="s">
        <v>55</v>
      </c>
      <c r="K38" s="100" t="s">
        <v>55</v>
      </c>
      <c r="L38" s="100" t="s">
        <v>55</v>
      </c>
      <c r="M38" s="100">
        <v>1565.734</v>
      </c>
    </row>
    <row r="39" spans="1:13" ht="12.75">
      <c r="A39">
        <v>26</v>
      </c>
      <c r="B39" t="s">
        <v>89</v>
      </c>
      <c r="C39" s="100">
        <v>50595611.77817</v>
      </c>
      <c r="D39" s="100">
        <v>3303337</v>
      </c>
      <c r="E39" s="100" t="s">
        <v>55</v>
      </c>
      <c r="F39" s="100" t="s">
        <v>55</v>
      </c>
      <c r="G39" s="100" t="s">
        <v>55</v>
      </c>
      <c r="H39" s="100">
        <v>17020236.7728</v>
      </c>
      <c r="I39" s="100">
        <v>14030273.178</v>
      </c>
      <c r="J39" s="100" t="s">
        <v>55</v>
      </c>
      <c r="K39" s="100" t="s">
        <v>55</v>
      </c>
      <c r="L39" s="100" t="s">
        <v>55</v>
      </c>
      <c r="M39" s="100">
        <v>959942.42204</v>
      </c>
    </row>
    <row r="42" spans="1:2" ht="12.75">
      <c r="A42" t="s">
        <v>233</v>
      </c>
      <c r="B42" t="s">
        <v>234</v>
      </c>
    </row>
    <row r="43" ht="12.75">
      <c r="B43" t="s">
        <v>235</v>
      </c>
    </row>
    <row r="44" spans="1:2" ht="12.75">
      <c r="A44" t="s">
        <v>236</v>
      </c>
      <c r="B44" t="s">
        <v>237</v>
      </c>
    </row>
    <row r="45" spans="1:2" ht="12.75">
      <c r="A45" t="s">
        <v>238</v>
      </c>
      <c r="B45" t="s">
        <v>239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8" customWidth="1"/>
  </cols>
  <sheetData>
    <row r="1" ht="15.75">
      <c r="A1" s="147" t="s">
        <v>322</v>
      </c>
    </row>
    <row r="4" ht="12.75">
      <c r="A4" s="149" t="s">
        <v>334</v>
      </c>
    </row>
    <row r="6" ht="12.75">
      <c r="A6" s="148" t="s">
        <v>323</v>
      </c>
    </row>
    <row r="9" ht="12.75">
      <c r="A9" s="148" t="s">
        <v>335</v>
      </c>
    </row>
    <row r="10" ht="12.75">
      <c r="A10" s="148" t="s">
        <v>336</v>
      </c>
    </row>
    <row r="13" ht="12.75">
      <c r="A13" s="148" t="s">
        <v>324</v>
      </c>
    </row>
    <row r="16" ht="12.75">
      <c r="A16" s="148" t="s">
        <v>325</v>
      </c>
    </row>
    <row r="17" ht="12.75">
      <c r="A17" s="148" t="s">
        <v>326</v>
      </c>
    </row>
    <row r="18" ht="12.75">
      <c r="A18" s="148" t="s">
        <v>327</v>
      </c>
    </row>
    <row r="19" ht="12.75">
      <c r="A19" s="148" t="s">
        <v>328</v>
      </c>
    </row>
    <row r="21" ht="12.75">
      <c r="A21" s="148" t="s">
        <v>329</v>
      </c>
    </row>
    <row r="24" ht="12.75">
      <c r="A24" s="149" t="s">
        <v>330</v>
      </c>
    </row>
    <row r="25" ht="51">
      <c r="A25" s="150" t="s">
        <v>331</v>
      </c>
    </row>
    <row r="28" ht="12.75">
      <c r="A28" s="149" t="s">
        <v>332</v>
      </c>
    </row>
    <row r="29" ht="51">
      <c r="A29" s="150" t="s">
        <v>333</v>
      </c>
    </row>
    <row r="30" ht="12.75">
      <c r="A30" s="148" t="s">
        <v>0</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12"/>
  <sheetViews>
    <sheetView workbookViewId="0" topLeftCell="A1">
      <selection activeCell="C11" sqref="C11"/>
    </sheetView>
  </sheetViews>
  <sheetFormatPr defaultColWidth="11.421875" defaultRowHeight="12.75"/>
  <sheetData>
    <row r="1" ht="12.75">
      <c r="A1" t="s">
        <v>241</v>
      </c>
    </row>
    <row r="2" spans="3:4" ht="12.75">
      <c r="C2" t="s">
        <v>248</v>
      </c>
      <c r="D2" t="s">
        <v>49</v>
      </c>
    </row>
    <row r="3" spans="1:4" ht="12.75">
      <c r="A3" t="s">
        <v>242</v>
      </c>
      <c r="C3">
        <f>SUM(C4:C5)</f>
        <v>550523</v>
      </c>
      <c r="D3" s="6">
        <f>C3*3.6</f>
        <v>1981882.8</v>
      </c>
    </row>
    <row r="4" spans="2:4" ht="12.75">
      <c r="B4" t="s">
        <v>243</v>
      </c>
      <c r="C4">
        <v>5184</v>
      </c>
      <c r="D4" s="6">
        <f aca="true" t="shared" si="0" ref="D4:D12">C4*3.6</f>
        <v>18662.4</v>
      </c>
    </row>
    <row r="5" spans="2:4" ht="12.75">
      <c r="B5" t="s">
        <v>244</v>
      </c>
      <c r="C5">
        <v>545339</v>
      </c>
      <c r="D5" s="6">
        <f t="shared" si="0"/>
        <v>1963220.4000000001</v>
      </c>
    </row>
    <row r="6" spans="1:4" ht="12.75">
      <c r="A6" t="s">
        <v>245</v>
      </c>
      <c r="C6">
        <f>SUM(C7:C8)</f>
        <v>3828636</v>
      </c>
      <c r="D6" s="6">
        <f t="shared" si="0"/>
        <v>13783089.6</v>
      </c>
    </row>
    <row r="7" spans="2:4" ht="12.75">
      <c r="B7" t="s">
        <v>246</v>
      </c>
      <c r="C7">
        <v>3564271</v>
      </c>
      <c r="D7" s="6">
        <f t="shared" si="0"/>
        <v>12831375.6</v>
      </c>
    </row>
    <row r="8" spans="2:4" ht="12.75">
      <c r="B8" t="s">
        <v>244</v>
      </c>
      <c r="C8">
        <v>264365</v>
      </c>
      <c r="D8" s="6">
        <f t="shared" si="0"/>
        <v>951714</v>
      </c>
    </row>
    <row r="9" spans="1:4" ht="12.75">
      <c r="A9" t="s">
        <v>247</v>
      </c>
      <c r="C9">
        <f>C10+C11</f>
        <v>189351</v>
      </c>
      <c r="D9" s="6">
        <f t="shared" si="0"/>
        <v>681663.6</v>
      </c>
    </row>
    <row r="10" spans="2:4" ht="12.75">
      <c r="B10" t="s">
        <v>246</v>
      </c>
      <c r="C10">
        <v>132715</v>
      </c>
      <c r="D10" s="6">
        <f t="shared" si="0"/>
        <v>477774</v>
      </c>
    </row>
    <row r="11" spans="2:4" ht="12.75">
      <c r="B11" t="s">
        <v>244</v>
      </c>
      <c r="C11">
        <v>56636</v>
      </c>
      <c r="D11" s="6">
        <f t="shared" si="0"/>
        <v>203889.6</v>
      </c>
    </row>
    <row r="12" spans="1:4" ht="12.75">
      <c r="A12" t="s">
        <v>42</v>
      </c>
      <c r="C12">
        <v>4189807</v>
      </c>
      <c r="D12" s="6">
        <f t="shared" si="0"/>
        <v>15083305.200000001</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tabColor indexed="22"/>
  </sheetPr>
  <dimension ref="A1:F96"/>
  <sheetViews>
    <sheetView zoomScale="115" zoomScaleNormal="115" workbookViewId="0" topLeftCell="A1">
      <selection activeCell="A57" sqref="A57"/>
    </sheetView>
  </sheetViews>
  <sheetFormatPr defaultColWidth="11.421875" defaultRowHeight="12.75"/>
  <cols>
    <col min="1" max="1" width="84.00390625" style="0" customWidth="1"/>
    <col min="2" max="2" width="3.00390625" style="8" bestFit="1" customWidth="1"/>
  </cols>
  <sheetData>
    <row r="1" spans="1:2" ht="15">
      <c r="A1" s="9" t="s">
        <v>1</v>
      </c>
      <c r="B1" s="27"/>
    </row>
    <row r="2" spans="1:2" ht="12.75">
      <c r="A2" s="11"/>
      <c r="B2" s="27"/>
    </row>
    <row r="3" spans="1:2" ht="12.75">
      <c r="A3" s="11"/>
      <c r="B3" s="27"/>
    </row>
    <row r="4" spans="1:2" ht="12.75">
      <c r="A4" s="151" t="s">
        <v>2</v>
      </c>
      <c r="B4" s="151"/>
    </row>
    <row r="5" spans="1:2" ht="12.75">
      <c r="A5" s="12"/>
      <c r="B5" s="27"/>
    </row>
    <row r="6" spans="1:2" ht="12.75">
      <c r="A6" s="12"/>
      <c r="B6" s="27"/>
    </row>
    <row r="7" spans="1:2" ht="12.75">
      <c r="A7" s="12"/>
      <c r="B7" s="27"/>
    </row>
    <row r="8" spans="1:2" ht="12.75">
      <c r="A8" s="12"/>
      <c r="B8" s="27"/>
    </row>
    <row r="9" spans="1:2" ht="12.75" customHeight="1">
      <c r="A9" s="12" t="s">
        <v>15</v>
      </c>
      <c r="B9" s="12">
        <v>3</v>
      </c>
    </row>
    <row r="10" spans="1:2" ht="12.75">
      <c r="A10" s="13"/>
      <c r="B10" s="29"/>
    </row>
    <row r="11" spans="1:2" ht="12.75">
      <c r="A11" s="13"/>
      <c r="B11" s="29"/>
    </row>
    <row r="12" spans="1:2" ht="12.75">
      <c r="A12" s="13"/>
      <c r="B12" s="29"/>
    </row>
    <row r="13" spans="1:2" ht="12.75">
      <c r="A13" s="13"/>
      <c r="B13" s="29"/>
    </row>
    <row r="14" spans="1:2" ht="12.75" customHeight="1">
      <c r="A14" s="12" t="s">
        <v>213</v>
      </c>
      <c r="B14" s="12">
        <v>5</v>
      </c>
    </row>
    <row r="15" ht="12.75">
      <c r="A15" s="12"/>
    </row>
    <row r="16" spans="1:2" ht="12.75">
      <c r="A16" s="12"/>
      <c r="B16" s="12"/>
    </row>
    <row r="17" spans="1:2" ht="12.75">
      <c r="A17" s="12"/>
      <c r="B17" s="12"/>
    </row>
    <row r="18" spans="1:2" ht="12.75">
      <c r="A18" s="13"/>
      <c r="B18" s="29"/>
    </row>
    <row r="19" spans="1:2" ht="15">
      <c r="A19" s="9" t="s">
        <v>4</v>
      </c>
      <c r="B19" s="29"/>
    </row>
    <row r="20" spans="1:2" ht="12.75">
      <c r="A20" s="13"/>
      <c r="B20" s="29"/>
    </row>
    <row r="21" spans="1:2" ht="12.75">
      <c r="A21" s="13"/>
      <c r="B21" s="29"/>
    </row>
    <row r="22" spans="1:2" ht="12.75">
      <c r="A22" s="13"/>
      <c r="B22" s="31"/>
    </row>
    <row r="23" spans="1:2" ht="12.75" customHeight="1">
      <c r="A23" s="12" t="s">
        <v>28</v>
      </c>
      <c r="B23" s="12">
        <v>6</v>
      </c>
    </row>
    <row r="24" spans="1:2" ht="12.75">
      <c r="A24" s="13"/>
      <c r="B24" s="29"/>
    </row>
    <row r="25" spans="1:2" ht="12.75">
      <c r="A25" s="12" t="s">
        <v>22</v>
      </c>
      <c r="B25" s="12">
        <v>6</v>
      </c>
    </row>
    <row r="26" spans="1:2" ht="12.75">
      <c r="A26" s="13"/>
      <c r="B26" s="29"/>
    </row>
    <row r="27" spans="1:2" ht="12.75">
      <c r="A27" s="12" t="s">
        <v>23</v>
      </c>
      <c r="B27" s="12">
        <v>7</v>
      </c>
    </row>
    <row r="28" spans="1:2" ht="12.75">
      <c r="A28" s="12"/>
      <c r="B28" s="29"/>
    </row>
    <row r="29" spans="1:2" ht="12.75">
      <c r="A29" s="12" t="s">
        <v>24</v>
      </c>
      <c r="B29" s="12">
        <v>7</v>
      </c>
    </row>
    <row r="30" spans="1:2" ht="15">
      <c r="A30" s="14"/>
      <c r="B30" s="29"/>
    </row>
    <row r="31" spans="1:2" ht="15">
      <c r="A31" s="14"/>
      <c r="B31" s="29"/>
    </row>
    <row r="32" spans="1:2" ht="15">
      <c r="A32" s="14"/>
      <c r="B32" s="29"/>
    </row>
    <row r="33" spans="1:2" ht="15">
      <c r="A33" s="14"/>
      <c r="B33" s="29"/>
    </row>
    <row r="34" spans="1:2" ht="15">
      <c r="A34" s="9" t="s">
        <v>5</v>
      </c>
      <c r="B34" s="29"/>
    </row>
    <row r="35" spans="1:2" ht="12.75">
      <c r="A35" s="13"/>
      <c r="B35" s="29"/>
    </row>
    <row r="36" spans="1:2" ht="12.75">
      <c r="A36" s="13"/>
      <c r="B36" s="29"/>
    </row>
    <row r="37" spans="1:2" ht="12.75">
      <c r="A37" s="13"/>
      <c r="B37" s="29"/>
    </row>
    <row r="38" spans="1:2" ht="12.75">
      <c r="A38" s="12" t="s">
        <v>214</v>
      </c>
      <c r="B38" s="12">
        <v>8</v>
      </c>
    </row>
    <row r="39" ht="12.75">
      <c r="A39" s="12" t="s">
        <v>208</v>
      </c>
    </row>
    <row r="40" spans="1:2" ht="12.75">
      <c r="A40" s="12" t="s">
        <v>215</v>
      </c>
      <c r="B40" s="12">
        <v>9</v>
      </c>
    </row>
    <row r="41" spans="1:2" ht="12.75">
      <c r="A41" s="13"/>
      <c r="B41" s="29"/>
    </row>
    <row r="42" spans="1:2" ht="12.75">
      <c r="A42" s="12" t="s">
        <v>216</v>
      </c>
      <c r="B42" s="27"/>
    </row>
    <row r="43" spans="1:2" ht="12.75">
      <c r="A43" s="12" t="s">
        <v>209</v>
      </c>
      <c r="B43" s="12">
        <v>10</v>
      </c>
    </row>
    <row r="44" spans="1:2" ht="12.75">
      <c r="A44" s="13"/>
      <c r="B44" s="27"/>
    </row>
    <row r="45" spans="1:2" ht="12.75">
      <c r="A45" s="12" t="s">
        <v>217</v>
      </c>
      <c r="B45" s="27"/>
    </row>
    <row r="46" spans="1:2" ht="12.75">
      <c r="A46" s="12" t="s">
        <v>207</v>
      </c>
      <c r="B46" s="12">
        <v>12</v>
      </c>
    </row>
    <row r="47" spans="1:2" ht="12.75">
      <c r="A47" s="13"/>
      <c r="B47" s="27"/>
    </row>
    <row r="48" spans="1:2" ht="12.75">
      <c r="A48" s="12" t="s">
        <v>218</v>
      </c>
      <c r="B48" s="12">
        <v>13</v>
      </c>
    </row>
    <row r="49" spans="1:6" ht="12.75">
      <c r="A49" s="13"/>
      <c r="B49" s="27"/>
      <c r="F49" s="26"/>
    </row>
    <row r="50" spans="1:6" ht="12.75">
      <c r="A50" s="12" t="s">
        <v>219</v>
      </c>
      <c r="B50" s="12"/>
      <c r="F50" s="26"/>
    </row>
    <row r="51" spans="1:6" ht="12.75">
      <c r="A51" s="12" t="s">
        <v>294</v>
      </c>
      <c r="B51" s="12">
        <v>14</v>
      </c>
      <c r="F51" s="26"/>
    </row>
    <row r="52" spans="1:6" ht="12.75">
      <c r="A52" s="13"/>
      <c r="B52" s="27"/>
      <c r="F52" s="26"/>
    </row>
    <row r="53" spans="1:6" ht="12.75">
      <c r="A53" s="12" t="s">
        <v>220</v>
      </c>
      <c r="B53" s="12"/>
      <c r="F53" s="26"/>
    </row>
    <row r="54" spans="1:6" ht="12.75">
      <c r="A54" s="12" t="s">
        <v>206</v>
      </c>
      <c r="B54" s="12">
        <v>16</v>
      </c>
      <c r="F54" s="26"/>
    </row>
    <row r="55" spans="1:6" ht="12.75">
      <c r="A55" s="13"/>
      <c r="B55" s="27"/>
      <c r="F55" s="26"/>
    </row>
    <row r="56" spans="1:6" ht="12.75">
      <c r="A56" s="13"/>
      <c r="B56" s="27"/>
      <c r="F56" s="26"/>
    </row>
    <row r="57" spans="1:6" ht="12.75">
      <c r="A57" s="13"/>
      <c r="B57" s="27"/>
      <c r="F57" s="26"/>
    </row>
    <row r="58" spans="1:6" ht="12.75">
      <c r="A58" s="13"/>
      <c r="B58" s="27"/>
      <c r="F58" s="26"/>
    </row>
    <row r="59" spans="1:6" ht="12.75">
      <c r="A59" s="13"/>
      <c r="B59" s="27"/>
      <c r="F59" s="26"/>
    </row>
    <row r="60" spans="1:6" ht="12.75">
      <c r="A60" s="152" t="s">
        <v>255</v>
      </c>
      <c r="B60" s="152"/>
      <c r="F60" s="26"/>
    </row>
    <row r="61" spans="1:6" ht="12.75">
      <c r="A61" s="13"/>
      <c r="B61" s="27"/>
      <c r="F61" s="26"/>
    </row>
    <row r="62" spans="1:6" ht="12.75">
      <c r="A62" s="13"/>
      <c r="B62" s="27"/>
      <c r="F62" s="26"/>
    </row>
    <row r="63" spans="1:2" ht="12.75">
      <c r="A63" s="12" t="s">
        <v>25</v>
      </c>
      <c r="B63" s="12">
        <v>17</v>
      </c>
    </row>
    <row r="64" spans="1:2" ht="12.75">
      <c r="A64" s="13"/>
      <c r="B64" s="27"/>
    </row>
    <row r="65" spans="1:2" ht="12.75">
      <c r="A65" s="12" t="s">
        <v>26</v>
      </c>
      <c r="B65" s="12">
        <v>18</v>
      </c>
    </row>
    <row r="66" spans="1:2" ht="12.75">
      <c r="A66" s="12"/>
      <c r="B66" s="27"/>
    </row>
    <row r="67" spans="1:2" ht="12.75">
      <c r="A67" s="12" t="s">
        <v>27</v>
      </c>
      <c r="B67" s="12">
        <v>19</v>
      </c>
    </row>
    <row r="68" spans="1:2" ht="12.75">
      <c r="A68" s="15"/>
      <c r="B68" s="30"/>
    </row>
    <row r="69" spans="1:2" ht="12.75">
      <c r="A69" s="12"/>
      <c r="B69" s="30"/>
    </row>
    <row r="71" spans="1:2" ht="12.75">
      <c r="A71" s="12"/>
      <c r="B71" s="29"/>
    </row>
    <row r="73" spans="1:2" ht="12.75">
      <c r="A73" s="15"/>
      <c r="B73" s="27"/>
    </row>
    <row r="74" spans="1:2" ht="12.75">
      <c r="A74" s="15"/>
      <c r="B74" s="27"/>
    </row>
    <row r="75" spans="1:2" ht="12.75">
      <c r="A75" s="15"/>
      <c r="B75" s="27"/>
    </row>
    <row r="76" spans="1:2" ht="12.75">
      <c r="A76" s="15"/>
      <c r="B76" s="27"/>
    </row>
    <row r="77" spans="1:2" ht="12.75">
      <c r="A77" s="15"/>
      <c r="B77" s="27"/>
    </row>
    <row r="78" spans="1:2" ht="12.75">
      <c r="A78" s="15"/>
      <c r="B78" s="27"/>
    </row>
    <row r="79" spans="1:2" ht="12.75">
      <c r="A79" s="15"/>
      <c r="B79" s="27"/>
    </row>
    <row r="80" spans="1:2" ht="12.75">
      <c r="A80" s="15"/>
      <c r="B80" s="27"/>
    </row>
    <row r="81" spans="1:2" ht="12.75">
      <c r="A81" s="15"/>
      <c r="B81" s="27"/>
    </row>
    <row r="82" spans="1:2" ht="12.75">
      <c r="A82" s="15"/>
      <c r="B82" s="27"/>
    </row>
    <row r="83" spans="1:2" ht="12.75">
      <c r="A83" s="15"/>
      <c r="B83" s="27"/>
    </row>
    <row r="84" spans="1:2" ht="12.75">
      <c r="A84" s="15"/>
      <c r="B84" s="27"/>
    </row>
    <row r="85" spans="1:2" ht="12.75">
      <c r="A85" s="15"/>
      <c r="B85" s="27"/>
    </row>
    <row r="86" spans="1:2" ht="12.75">
      <c r="A86" s="15"/>
      <c r="B86" s="27"/>
    </row>
    <row r="87" spans="1:2" ht="12.75">
      <c r="A87" s="15"/>
      <c r="B87" s="27"/>
    </row>
    <row r="88" spans="1:2" ht="12.75">
      <c r="A88" s="15"/>
      <c r="B88" s="27"/>
    </row>
    <row r="89" spans="1:2" ht="12.75">
      <c r="A89" s="15"/>
      <c r="B89" s="27"/>
    </row>
    <row r="90" spans="1:2" ht="12.75">
      <c r="A90" s="15"/>
      <c r="B90" s="27"/>
    </row>
    <row r="91" spans="1:2" ht="12.75">
      <c r="A91" s="15"/>
      <c r="B91" s="27"/>
    </row>
    <row r="92" spans="1:2" ht="12.75">
      <c r="A92" s="15"/>
      <c r="B92" s="27"/>
    </row>
    <row r="93" spans="1:2" ht="12.75">
      <c r="A93" s="15"/>
      <c r="B93" s="27"/>
    </row>
    <row r="94" spans="1:2" ht="12.75">
      <c r="A94" s="15"/>
      <c r="B94" s="27"/>
    </row>
    <row r="95" spans="1:2" ht="12.75">
      <c r="A95" s="15"/>
      <c r="B95" s="27"/>
    </row>
    <row r="96" spans="1:2" ht="12.75">
      <c r="A96" s="15"/>
      <c r="B96" s="27"/>
    </row>
  </sheetData>
  <mergeCells count="2">
    <mergeCell ref="A4:B4"/>
    <mergeCell ref="A60:B60"/>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3">
    <tabColor indexed="22"/>
  </sheetPr>
  <dimension ref="A1:F118"/>
  <sheetViews>
    <sheetView zoomScale="115" zoomScaleNormal="115" workbookViewId="0" topLeftCell="A1">
      <selection activeCell="A101" sqref="A101"/>
    </sheetView>
  </sheetViews>
  <sheetFormatPr defaultColWidth="11.421875" defaultRowHeight="12.75"/>
  <cols>
    <col min="1" max="1" width="87.00390625" style="0" customWidth="1"/>
    <col min="2" max="2" width="3.00390625" style="0" bestFit="1" customWidth="1"/>
  </cols>
  <sheetData>
    <row r="1" spans="1:2" ht="12.75">
      <c r="A1" s="15" t="s">
        <v>7</v>
      </c>
      <c r="B1" s="10"/>
    </row>
    <row r="2" spans="1:2" ht="12.75" customHeight="1">
      <c r="A2" s="16"/>
      <c r="B2" s="10"/>
    </row>
    <row r="3" spans="1:2" ht="12.75">
      <c r="A3" s="17"/>
      <c r="B3" s="10"/>
    </row>
    <row r="4" spans="1:2" ht="15">
      <c r="A4" s="9" t="s">
        <v>3</v>
      </c>
      <c r="B4" s="10"/>
    </row>
    <row r="5" spans="1:2" ht="12.75" customHeight="1">
      <c r="A5" s="12"/>
      <c r="B5" s="10"/>
    </row>
    <row r="6" spans="1:2" ht="12.75" customHeight="1">
      <c r="A6" s="20" t="s">
        <v>16</v>
      </c>
      <c r="B6" s="10"/>
    </row>
    <row r="7" spans="1:2" ht="12.75" customHeight="1">
      <c r="A7" s="12"/>
      <c r="B7" s="10"/>
    </row>
    <row r="8" spans="1:2" s="35" customFormat="1" ht="37.5" customHeight="1">
      <c r="A8" s="18" t="s">
        <v>117</v>
      </c>
      <c r="B8" s="34"/>
    </row>
    <row r="9" spans="1:2" s="35" customFormat="1" ht="24">
      <c r="A9" s="18" t="s">
        <v>19</v>
      </c>
      <c r="B9" s="34"/>
    </row>
    <row r="10" spans="1:2" ht="12.75" customHeight="1">
      <c r="A10" s="12"/>
      <c r="B10" s="10"/>
    </row>
    <row r="11" spans="1:2" ht="12.75" customHeight="1">
      <c r="A11" s="12"/>
      <c r="B11" s="10"/>
    </row>
    <row r="12" spans="1:2" s="1" customFormat="1" ht="12.75" customHeight="1">
      <c r="A12" s="20" t="s">
        <v>8</v>
      </c>
      <c r="B12" s="36"/>
    </row>
    <row r="13" spans="1:2" ht="12.75" customHeight="1">
      <c r="A13" s="19"/>
      <c r="B13" s="10"/>
    </row>
    <row r="14" spans="1:2" ht="10.5" customHeight="1">
      <c r="A14" s="12"/>
      <c r="B14" s="10"/>
    </row>
    <row r="15" spans="1:2" ht="60">
      <c r="A15" s="18" t="s">
        <v>205</v>
      </c>
      <c r="B15" s="10"/>
    </row>
    <row r="16" spans="1:2" ht="12.75">
      <c r="A16" s="18"/>
      <c r="B16" s="10"/>
    </row>
    <row r="17" spans="1:2" ht="12.75">
      <c r="A17" s="18"/>
      <c r="B17" s="10"/>
    </row>
    <row r="18" spans="1:2" ht="12.75">
      <c r="A18" s="19" t="s">
        <v>17</v>
      </c>
      <c r="B18" s="10"/>
    </row>
    <row r="19" spans="1:2" ht="12.75">
      <c r="A19" s="18"/>
      <c r="B19" s="10"/>
    </row>
    <row r="20" spans="1:2" ht="48">
      <c r="A20" s="18" t="s">
        <v>256</v>
      </c>
      <c r="B20" s="10"/>
    </row>
    <row r="21" spans="1:2" ht="12.75">
      <c r="A21" s="18"/>
      <c r="B21" s="10"/>
    </row>
    <row r="22" spans="1:2" ht="12" customHeight="1">
      <c r="A22" s="12"/>
      <c r="B22" s="10"/>
    </row>
    <row r="23" spans="1:2" ht="12.75">
      <c r="A23" s="20" t="s">
        <v>210</v>
      </c>
      <c r="B23" s="10"/>
    </row>
    <row r="24" spans="1:2" ht="11.25" customHeight="1">
      <c r="A24" s="12"/>
      <c r="B24" s="10"/>
    </row>
    <row r="25" spans="1:2" ht="11.25" customHeight="1">
      <c r="A25" s="20"/>
      <c r="B25" s="10"/>
    </row>
    <row r="26" spans="1:2" ht="12.75">
      <c r="A26" s="20" t="s">
        <v>18</v>
      </c>
      <c r="B26" s="10"/>
    </row>
    <row r="27" spans="1:2" ht="12" customHeight="1">
      <c r="A27" s="20"/>
      <c r="B27" s="10"/>
    </row>
    <row r="28" spans="1:2" ht="36">
      <c r="A28" s="18" t="s">
        <v>295</v>
      </c>
      <c r="B28" s="10"/>
    </row>
    <row r="29" spans="1:2" ht="24">
      <c r="A29" s="18" t="s">
        <v>257</v>
      </c>
      <c r="B29" s="10"/>
    </row>
    <row r="30" spans="1:2" ht="24">
      <c r="A30" s="18" t="s">
        <v>20</v>
      </c>
      <c r="B30" s="10"/>
    </row>
    <row r="31" spans="1:2" ht="12.75">
      <c r="A31" s="18"/>
      <c r="B31" s="10"/>
    </row>
    <row r="32" spans="1:2" ht="12.75">
      <c r="A32" s="18"/>
      <c r="B32" s="10"/>
    </row>
    <row r="33" spans="1:2" s="1" customFormat="1" ht="12.75">
      <c r="A33" s="19" t="s">
        <v>204</v>
      </c>
      <c r="B33" s="36"/>
    </row>
    <row r="34" spans="1:2" ht="12.75">
      <c r="A34" s="18"/>
      <c r="B34" s="10"/>
    </row>
    <row r="35" spans="1:2" ht="12.75">
      <c r="A35" s="7" t="s">
        <v>258</v>
      </c>
      <c r="B35" s="10"/>
    </row>
    <row r="36" spans="1:2" ht="12.75">
      <c r="A36" s="7"/>
      <c r="B36" s="10"/>
    </row>
    <row r="37" spans="1:2" ht="12.75">
      <c r="A37" s="12" t="s">
        <v>0</v>
      </c>
      <c r="B37" s="10"/>
    </row>
    <row r="38" spans="1:2" ht="12.75">
      <c r="A38" s="20" t="s">
        <v>21</v>
      </c>
      <c r="B38" s="10"/>
    </row>
    <row r="39" spans="1:6" ht="12.75">
      <c r="A39" s="12"/>
      <c r="B39" s="10"/>
      <c r="F39" s="26"/>
    </row>
    <row r="40" spans="1:6" ht="36">
      <c r="A40" s="18" t="s">
        <v>259</v>
      </c>
      <c r="B40" s="10"/>
      <c r="F40" s="26"/>
    </row>
    <row r="41" spans="1:6" ht="12.75">
      <c r="A41" s="12"/>
      <c r="B41" s="10"/>
      <c r="F41" s="26"/>
    </row>
    <row r="42" spans="1:6" ht="12.75">
      <c r="A42" s="12"/>
      <c r="B42" s="10"/>
      <c r="F42" s="26"/>
    </row>
    <row r="43" spans="1:6" ht="12.75">
      <c r="A43" s="12"/>
      <c r="B43" s="10"/>
      <c r="F43" s="26"/>
    </row>
    <row r="44" spans="1:6" ht="12.75">
      <c r="A44" s="12"/>
      <c r="B44" s="10"/>
      <c r="F44" s="26"/>
    </row>
    <row r="45" spans="1:6" ht="12.75">
      <c r="A45" s="12"/>
      <c r="B45" s="10"/>
      <c r="F45" s="26"/>
    </row>
    <row r="46" spans="1:6" ht="12.75">
      <c r="A46" s="12"/>
      <c r="B46" s="10"/>
      <c r="F46" s="26"/>
    </row>
    <row r="47" spans="1:2" ht="12.75">
      <c r="A47" s="15" t="s">
        <v>9</v>
      </c>
      <c r="B47" s="10"/>
    </row>
    <row r="48" spans="1:2" ht="12.75">
      <c r="A48" s="15"/>
      <c r="B48" s="10"/>
    </row>
    <row r="49" spans="1:6" ht="12.75">
      <c r="A49" s="12"/>
      <c r="B49" s="10"/>
      <c r="F49" s="26"/>
    </row>
    <row r="50" spans="1:2" s="1" customFormat="1" ht="12.75">
      <c r="A50" s="20" t="s">
        <v>202</v>
      </c>
      <c r="B50" s="36"/>
    </row>
    <row r="51" spans="1:6" ht="12.75">
      <c r="A51" s="12"/>
      <c r="B51" s="10"/>
      <c r="F51" s="26"/>
    </row>
    <row r="52" spans="1:6" ht="60">
      <c r="A52" s="18" t="s">
        <v>269</v>
      </c>
      <c r="B52" s="10"/>
      <c r="F52" s="26"/>
    </row>
    <row r="53" spans="1:6" ht="12.75">
      <c r="A53" s="12"/>
      <c r="B53" s="10"/>
      <c r="F53" s="26"/>
    </row>
    <row r="54" spans="1:6" ht="12.75">
      <c r="A54" s="12"/>
      <c r="B54" s="10"/>
      <c r="F54" s="26"/>
    </row>
    <row r="55" spans="1:2" ht="12.75">
      <c r="A55" s="20" t="s">
        <v>11</v>
      </c>
      <c r="B55" s="10"/>
    </row>
    <row r="56" spans="1:2" ht="12.75">
      <c r="A56" s="12"/>
      <c r="B56" s="10"/>
    </row>
    <row r="57" spans="1:2" ht="12.75">
      <c r="A57" s="12" t="s">
        <v>12</v>
      </c>
      <c r="B57" s="10"/>
    </row>
    <row r="58" spans="1:2" ht="12.75">
      <c r="A58" s="12" t="s">
        <v>13</v>
      </c>
      <c r="B58" s="10"/>
    </row>
    <row r="59" spans="1:2" ht="12.75">
      <c r="A59" s="12" t="s">
        <v>292</v>
      </c>
      <c r="B59" s="10"/>
    </row>
    <row r="60" spans="1:2" ht="12.75">
      <c r="A60" s="12"/>
      <c r="B60" s="10"/>
    </row>
    <row r="61" spans="1:2" ht="12.75">
      <c r="A61" s="12"/>
      <c r="B61" s="10"/>
    </row>
    <row r="62" spans="1:2" ht="12.75">
      <c r="A62" s="20" t="s">
        <v>14</v>
      </c>
      <c r="B62" s="10"/>
    </row>
    <row r="63" spans="1:2" ht="12.75">
      <c r="A63" s="12"/>
      <c r="B63" s="10"/>
    </row>
    <row r="64" ht="12.75">
      <c r="A64" s="12" t="s">
        <v>110</v>
      </c>
    </row>
    <row r="65" ht="12.75">
      <c r="A65" s="12" t="s">
        <v>107</v>
      </c>
    </row>
    <row r="66" ht="13.5">
      <c r="A66" s="12" t="s">
        <v>283</v>
      </c>
    </row>
    <row r="67" ht="13.5">
      <c r="A67" s="12" t="s">
        <v>281</v>
      </c>
    </row>
    <row r="68" ht="13.5">
      <c r="A68" s="12" t="s">
        <v>282</v>
      </c>
    </row>
    <row r="69" ht="12.75">
      <c r="A69" s="12" t="s">
        <v>109</v>
      </c>
    </row>
    <row r="70" ht="12.75">
      <c r="A70" s="12" t="s">
        <v>108</v>
      </c>
    </row>
    <row r="71" ht="12.75">
      <c r="A71" s="12" t="s">
        <v>268</v>
      </c>
    </row>
    <row r="72" ht="12.75">
      <c r="A72" s="12"/>
    </row>
    <row r="73" ht="12.75">
      <c r="A73" s="12"/>
    </row>
    <row r="74" s="1" customFormat="1" ht="12.75">
      <c r="A74" s="20" t="s">
        <v>203</v>
      </c>
    </row>
    <row r="75" ht="12.75">
      <c r="A75" s="12"/>
    </row>
    <row r="76" ht="12.75">
      <c r="A76" s="144" t="s">
        <v>302</v>
      </c>
    </row>
    <row r="77" ht="12.75">
      <c r="A77" s="144" t="s">
        <v>303</v>
      </c>
    </row>
    <row r="78" ht="12.75">
      <c r="A78" s="144" t="s">
        <v>304</v>
      </c>
    </row>
    <row r="79" ht="12.75">
      <c r="A79" s="12"/>
    </row>
    <row r="80" ht="12.75">
      <c r="A80" s="12" t="s">
        <v>309</v>
      </c>
    </row>
    <row r="81" ht="12.75">
      <c r="A81" s="12" t="s">
        <v>310</v>
      </c>
    </row>
    <row r="82" ht="12.75">
      <c r="A82" s="12" t="s">
        <v>311</v>
      </c>
    </row>
    <row r="83" ht="12.75">
      <c r="A83" s="12" t="s">
        <v>312</v>
      </c>
    </row>
    <row r="84" ht="12.75">
      <c r="A84" s="12" t="s">
        <v>313</v>
      </c>
    </row>
    <row r="85" ht="12.75">
      <c r="A85" s="12" t="s">
        <v>314</v>
      </c>
    </row>
    <row r="86" ht="12.75">
      <c r="A86" s="12" t="s">
        <v>315</v>
      </c>
    </row>
    <row r="87" ht="12.75">
      <c r="A87" s="12" t="s">
        <v>316</v>
      </c>
    </row>
    <row r="88" ht="12.75">
      <c r="A88" s="12" t="s">
        <v>317</v>
      </c>
    </row>
    <row r="89" ht="12.75">
      <c r="A89" s="12"/>
    </row>
    <row r="90" ht="12.75">
      <c r="A90" s="12" t="s">
        <v>318</v>
      </c>
    </row>
    <row r="91" ht="12.75">
      <c r="A91" s="12" t="s">
        <v>319</v>
      </c>
    </row>
    <row r="92" ht="12.75" customHeight="1">
      <c r="A92" s="12" t="s">
        <v>320</v>
      </c>
    </row>
    <row r="93" ht="12.75">
      <c r="A93" s="12" t="s">
        <v>321</v>
      </c>
    </row>
    <row r="94" ht="12.75">
      <c r="A94" s="12"/>
    </row>
    <row r="95" ht="12.75">
      <c r="A95" s="144" t="s">
        <v>305</v>
      </c>
    </row>
    <row r="96" ht="12.75">
      <c r="A96" s="12" t="s">
        <v>306</v>
      </c>
    </row>
    <row r="97" ht="12.75">
      <c r="A97" s="12" t="s">
        <v>307</v>
      </c>
    </row>
    <row r="98" ht="12.75">
      <c r="A98" s="12" t="s">
        <v>308</v>
      </c>
    </row>
    <row r="99" spans="1:2" ht="12.75">
      <c r="A99" s="15"/>
      <c r="B99" s="10"/>
    </row>
    <row r="100" spans="1:2" ht="12.75">
      <c r="A100" s="15"/>
      <c r="B100" s="10"/>
    </row>
    <row r="101" spans="1:2" ht="12.75">
      <c r="A101" s="15"/>
      <c r="B101" s="10"/>
    </row>
    <row r="102" spans="1:2" ht="12.75">
      <c r="A102" s="15"/>
      <c r="B102" s="10"/>
    </row>
    <row r="103" spans="1:2" ht="12.75">
      <c r="A103" s="15"/>
      <c r="B103" s="10"/>
    </row>
    <row r="104" spans="1:2" ht="12.75">
      <c r="A104" s="37" t="s">
        <v>10</v>
      </c>
      <c r="B104" s="10"/>
    </row>
    <row r="105" spans="1:2" ht="12.75">
      <c r="A105" s="12"/>
      <c r="B105" s="10"/>
    </row>
    <row r="106" spans="1:2" ht="12.75">
      <c r="A106" s="12"/>
      <c r="B106" s="10"/>
    </row>
    <row r="107" spans="1:2" ht="12.75">
      <c r="A107" s="20" t="s">
        <v>265</v>
      </c>
      <c r="B107" s="10"/>
    </row>
    <row r="108" spans="1:2" ht="12.75">
      <c r="A108" s="13"/>
      <c r="B108" s="10"/>
    </row>
    <row r="109" spans="1:2" ht="12.75">
      <c r="A109" s="13"/>
      <c r="B109" s="10"/>
    </row>
    <row r="110" spans="1:2" s="133" customFormat="1" ht="36">
      <c r="A110" s="12" t="s">
        <v>286</v>
      </c>
      <c r="B110" s="29"/>
    </row>
    <row r="111" s="12" customFormat="1" ht="36">
      <c r="A111" s="12" t="s">
        <v>287</v>
      </c>
    </row>
    <row r="112" s="12" customFormat="1" ht="48">
      <c r="A112" s="12" t="s">
        <v>288</v>
      </c>
    </row>
    <row r="113" s="12" customFormat="1" ht="24">
      <c r="A113" s="12" t="s">
        <v>266</v>
      </c>
    </row>
    <row r="114" ht="12.75">
      <c r="A114" s="12" t="s">
        <v>267</v>
      </c>
    </row>
    <row r="115" ht="36">
      <c r="A115" s="12" t="s">
        <v>289</v>
      </c>
    </row>
    <row r="116" s="12" customFormat="1" ht="36">
      <c r="A116" s="12" t="s">
        <v>290</v>
      </c>
    </row>
    <row r="117" s="12" customFormat="1" ht="36">
      <c r="A117" s="12" t="s">
        <v>299</v>
      </c>
    </row>
    <row r="118" ht="24">
      <c r="A118" s="12" t="s">
        <v>293</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4">
    <tabColor indexed="22"/>
  </sheetPr>
  <dimension ref="A1:H22"/>
  <sheetViews>
    <sheetView workbookViewId="0" topLeftCell="A1">
      <selection activeCell="A5" sqref="A5"/>
    </sheetView>
  </sheetViews>
  <sheetFormatPr defaultColWidth="11.421875" defaultRowHeight="12.75"/>
  <cols>
    <col min="1" max="1" width="17.8515625" style="0" customWidth="1"/>
  </cols>
  <sheetData>
    <row r="1" ht="12.75">
      <c r="A1" s="5" t="s">
        <v>32</v>
      </c>
    </row>
    <row r="2" ht="12.75">
      <c r="A2" t="s">
        <v>284</v>
      </c>
    </row>
    <row r="3" spans="2:3" ht="12.75">
      <c r="B3">
        <v>2003</v>
      </c>
      <c r="C3">
        <v>2004</v>
      </c>
    </row>
    <row r="4" spans="1:7" ht="12.75">
      <c r="A4" t="s">
        <v>45</v>
      </c>
      <c r="B4" s="38">
        <v>3303</v>
      </c>
      <c r="C4" s="38">
        <v>3425</v>
      </c>
      <c r="D4" s="32"/>
      <c r="E4" s="4"/>
      <c r="G4" s="22"/>
    </row>
    <row r="5" spans="1:7" ht="12.75">
      <c r="A5" t="s">
        <v>46</v>
      </c>
      <c r="B5" s="38">
        <v>2862</v>
      </c>
      <c r="C5" s="38">
        <v>4023</v>
      </c>
      <c r="D5" s="32"/>
      <c r="E5" s="4"/>
      <c r="G5" s="22"/>
    </row>
    <row r="6" spans="1:7" ht="12.75">
      <c r="A6" t="s">
        <v>47</v>
      </c>
      <c r="B6" s="38">
        <v>18546</v>
      </c>
      <c r="C6" s="38">
        <v>19161</v>
      </c>
      <c r="D6" s="22"/>
      <c r="G6" s="25"/>
    </row>
    <row r="7" spans="1:7" ht="12.75">
      <c r="A7" t="s">
        <v>30</v>
      </c>
      <c r="B7" s="38">
        <v>11646</v>
      </c>
      <c r="C7" s="38">
        <v>13831</v>
      </c>
      <c r="G7" s="22"/>
    </row>
    <row r="8" spans="1:7" ht="12.75">
      <c r="A8" t="s">
        <v>48</v>
      </c>
      <c r="B8" s="38">
        <v>16264</v>
      </c>
      <c r="C8" s="38">
        <v>17337</v>
      </c>
      <c r="G8" s="22"/>
    </row>
    <row r="9" spans="1:3" ht="12.75">
      <c r="A9" t="s">
        <v>29</v>
      </c>
      <c r="B9" s="38">
        <v>1592</v>
      </c>
      <c r="C9" s="38">
        <v>1496</v>
      </c>
    </row>
    <row r="10" spans="1:8" ht="12.75">
      <c r="A10" t="s">
        <v>31</v>
      </c>
      <c r="B10" s="38">
        <v>1058</v>
      </c>
      <c r="C10" s="38">
        <v>748</v>
      </c>
      <c r="G10" s="6"/>
      <c r="H10" s="6"/>
    </row>
    <row r="11" spans="1:8" ht="12.75">
      <c r="A11" s="23"/>
      <c r="B11" s="33"/>
      <c r="C11" s="33"/>
      <c r="D11" s="33"/>
      <c r="F11" s="6"/>
      <c r="G11" s="6"/>
      <c r="H11" s="6"/>
    </row>
    <row r="12" spans="1:8" ht="12.75">
      <c r="A12" s="23"/>
      <c r="B12" s="33"/>
      <c r="C12" s="33"/>
      <c r="D12" s="33"/>
      <c r="F12" s="6"/>
      <c r="G12" s="6"/>
      <c r="H12" s="6"/>
    </row>
    <row r="13" spans="1:6" s="5" customFormat="1" ht="12.75">
      <c r="A13" s="5" t="s">
        <v>33</v>
      </c>
      <c r="F13" s="39"/>
    </row>
    <row r="14" spans="1:7" ht="12.75">
      <c r="A14" t="s">
        <v>49</v>
      </c>
      <c r="G14" s="22"/>
    </row>
    <row r="15" spans="2:7" ht="12.75">
      <c r="B15">
        <v>2003</v>
      </c>
      <c r="C15">
        <v>2004</v>
      </c>
      <c r="G15" s="22"/>
    </row>
    <row r="16" spans="1:7" ht="12.75">
      <c r="A16" s="28" t="s">
        <v>34</v>
      </c>
      <c r="B16" s="139">
        <v>693</v>
      </c>
      <c r="C16" s="139">
        <v>735</v>
      </c>
      <c r="D16" s="33"/>
      <c r="G16" s="22"/>
    </row>
    <row r="17" spans="1:7" ht="12.75">
      <c r="A17" t="s">
        <v>35</v>
      </c>
      <c r="B17" s="139">
        <v>104</v>
      </c>
      <c r="C17" s="139">
        <v>104</v>
      </c>
      <c r="D17" s="33"/>
      <c r="E17" s="6"/>
      <c r="F17" s="6"/>
      <c r="G17" s="22"/>
    </row>
    <row r="18" spans="1:6" ht="12.75">
      <c r="A18" t="s">
        <v>36</v>
      </c>
      <c r="B18" s="139">
        <v>80</v>
      </c>
      <c r="C18" s="139">
        <v>80</v>
      </c>
      <c r="D18" s="33"/>
      <c r="E18" s="6"/>
      <c r="F18" s="6"/>
    </row>
    <row r="19" spans="1:6" ht="12.75">
      <c r="A19" t="s">
        <v>37</v>
      </c>
      <c r="B19" s="139">
        <v>159</v>
      </c>
      <c r="C19" s="139">
        <v>173</v>
      </c>
      <c r="D19" s="21"/>
      <c r="E19" s="6"/>
      <c r="F19" s="6"/>
    </row>
    <row r="20" spans="2:4" ht="12.75">
      <c r="B20" s="8"/>
      <c r="C20" s="8"/>
      <c r="D20" s="33"/>
    </row>
    <row r="21" spans="2:4" ht="12.75">
      <c r="B21" s="8"/>
      <c r="C21" s="8"/>
      <c r="D21" s="33"/>
    </row>
    <row r="22" spans="2:4" ht="12.75">
      <c r="B22" s="8"/>
      <c r="C22" s="8"/>
      <c r="D22" s="33"/>
    </row>
  </sheetData>
  <printOptions/>
  <pageMargins left="0.75" right="0.75" top="1" bottom="1" header="0.4921259845" footer="0.492125984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Tabelle5">
    <tabColor indexed="22"/>
  </sheetPr>
  <dimension ref="A20:F93"/>
  <sheetViews>
    <sheetView workbookViewId="0" topLeftCell="A1">
      <selection activeCell="C102" sqref="C102"/>
    </sheetView>
  </sheetViews>
  <sheetFormatPr defaultColWidth="11.421875" defaultRowHeight="12.75"/>
  <sheetData>
    <row r="20" ht="12.75">
      <c r="B20" s="2"/>
    </row>
    <row r="28" ht="12.75">
      <c r="A28" s="62"/>
    </row>
    <row r="50" ht="12.75">
      <c r="F50" s="26"/>
    </row>
    <row r="51" ht="12.75">
      <c r="F51" s="26"/>
    </row>
    <row r="52" ht="12.75">
      <c r="F52" s="26"/>
    </row>
    <row r="53" ht="12.75">
      <c r="F53" s="26"/>
    </row>
    <row r="54" ht="12.75">
      <c r="F54" s="26"/>
    </row>
    <row r="82" ht="12.75">
      <c r="A82" s="3"/>
    </row>
    <row r="93" ht="12.75">
      <c r="B93" s="7"/>
    </row>
  </sheetData>
  <printOptions horizontalCentered="1" verticalCentered="1"/>
  <pageMargins left="1.062992125984252" right="0.7874015748031497"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G22"/>
  <sheetViews>
    <sheetView workbookViewId="0" topLeftCell="A1">
      <selection activeCell="A11" sqref="A11"/>
    </sheetView>
  </sheetViews>
  <sheetFormatPr defaultColWidth="11.421875" defaultRowHeight="12.75"/>
  <cols>
    <col min="2" max="2" width="15.421875" style="0" bestFit="1" customWidth="1"/>
    <col min="3" max="3" width="21.7109375" style="0" bestFit="1" customWidth="1"/>
    <col min="4" max="4" width="20.8515625" style="0" bestFit="1" customWidth="1"/>
  </cols>
  <sheetData>
    <row r="1" spans="1:6" s="5" customFormat="1" ht="12.75">
      <c r="A1" s="5" t="s">
        <v>38</v>
      </c>
      <c r="F1" s="39"/>
    </row>
    <row r="2" spans="1:7" ht="12.75">
      <c r="A2" t="s">
        <v>285</v>
      </c>
      <c r="G2" s="22"/>
    </row>
    <row r="3" spans="2:7" ht="12.75">
      <c r="B3">
        <v>2003</v>
      </c>
      <c r="C3">
        <v>2004</v>
      </c>
      <c r="G3" s="22"/>
    </row>
    <row r="4" spans="1:7" ht="12.75">
      <c r="A4" s="28" t="s">
        <v>34</v>
      </c>
      <c r="B4" s="38">
        <v>4877</v>
      </c>
      <c r="C4" s="140">
        <v>4792.71117600593</v>
      </c>
      <c r="D4" s="33"/>
      <c r="G4" s="22"/>
    </row>
    <row r="5" spans="1:7" ht="12.75">
      <c r="A5" t="s">
        <v>35</v>
      </c>
      <c r="B5" s="38">
        <v>591</v>
      </c>
      <c r="C5" s="140">
        <v>560.762455792977</v>
      </c>
      <c r="D5" s="33"/>
      <c r="E5" s="6"/>
      <c r="F5" s="6"/>
      <c r="G5" s="22"/>
    </row>
    <row r="6" spans="1:6" ht="12.75">
      <c r="A6" t="s">
        <v>36</v>
      </c>
      <c r="B6" s="38">
        <v>706</v>
      </c>
      <c r="C6" s="140">
        <v>654.78981431576</v>
      </c>
      <c r="D6" s="33"/>
      <c r="E6" s="6"/>
      <c r="F6" s="6"/>
    </row>
    <row r="7" spans="1:6" ht="12.75">
      <c r="A7" t="s">
        <v>37</v>
      </c>
      <c r="B7" s="38">
        <v>911</v>
      </c>
      <c r="C7" s="140">
        <v>1152.67752474462</v>
      </c>
      <c r="D7" s="21"/>
      <c r="E7" s="6"/>
      <c r="F7" s="6"/>
    </row>
    <row r="8" ht="12.75">
      <c r="A8" s="24"/>
    </row>
    <row r="9" ht="12.75">
      <c r="A9" s="24"/>
    </row>
    <row r="10" ht="12.75">
      <c r="A10" s="40" t="s">
        <v>39</v>
      </c>
    </row>
    <row r="11" ht="12.75">
      <c r="A11" s="24" t="s">
        <v>284</v>
      </c>
    </row>
    <row r="12" spans="1:3" ht="12.75">
      <c r="A12" s="24"/>
      <c r="B12">
        <v>2003</v>
      </c>
      <c r="C12">
        <v>2004</v>
      </c>
    </row>
    <row r="13" spans="1:3" ht="12.75">
      <c r="A13" s="24" t="s">
        <v>40</v>
      </c>
      <c r="B13" s="141">
        <f>4205624.825/1000*3.6</f>
        <v>15140.24937</v>
      </c>
      <c r="C13" s="38">
        <v>16364</v>
      </c>
    </row>
    <row r="14" spans="1:3" ht="12.75">
      <c r="A14" s="24" t="s">
        <v>43</v>
      </c>
      <c r="B14" s="38">
        <f>583316.44/1000*3.6</f>
        <v>2099.939184</v>
      </c>
      <c r="C14" s="38">
        <v>2181</v>
      </c>
    </row>
    <row r="15" spans="1:3" ht="12.75">
      <c r="A15" s="24" t="s">
        <v>41</v>
      </c>
      <c r="B15" s="38">
        <f>271231.132/1000*3.6</f>
        <v>976.4320752</v>
      </c>
      <c r="C15" s="38">
        <v>1208</v>
      </c>
    </row>
    <row r="16" spans="1:3" ht="12.75">
      <c r="A16" s="24" t="s">
        <v>42</v>
      </c>
      <c r="B16" s="38">
        <f>4517710.133/1000*3.6</f>
        <v>16263.756478800002</v>
      </c>
      <c r="C16" s="38">
        <v>17337</v>
      </c>
    </row>
    <row r="17" ht="12.75">
      <c r="A17" s="24"/>
    </row>
    <row r="18" ht="12.75">
      <c r="A18" s="24"/>
    </row>
    <row r="19" ht="12.75">
      <c r="A19" s="24"/>
    </row>
    <row r="20" ht="12.75">
      <c r="A20" s="24"/>
    </row>
    <row r="21" ht="12.75">
      <c r="A21" s="24"/>
    </row>
    <row r="22" ht="12.75">
      <c r="A22" s="24"/>
    </row>
  </sheetData>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8:A28"/>
  <sheetViews>
    <sheetView workbookViewId="0" topLeftCell="A1">
      <selection activeCell="B106" sqref="B106"/>
    </sheetView>
  </sheetViews>
  <sheetFormatPr defaultColWidth="11.421875" defaultRowHeight="12.75"/>
  <sheetData>
    <row r="28" ht="12.75">
      <c r="A28" s="62"/>
    </row>
  </sheetData>
  <printOptions/>
  <pageMargins left="1.062992125984252" right="0.7874015748031497" top="0.98425196850393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I54"/>
  <sheetViews>
    <sheetView workbookViewId="0" topLeftCell="A1">
      <selection activeCell="A47" sqref="A47"/>
    </sheetView>
  </sheetViews>
  <sheetFormatPr defaultColWidth="11.421875" defaultRowHeight="12.75"/>
  <cols>
    <col min="1" max="1" width="12.7109375" style="0" customWidth="1"/>
    <col min="2" max="2" width="14.140625" style="0" customWidth="1"/>
    <col min="3" max="3" width="12.00390625" style="0" customWidth="1"/>
    <col min="4" max="9" width="10.7109375" style="0" customWidth="1"/>
  </cols>
  <sheetData>
    <row r="1" spans="2:9" ht="12.75">
      <c r="B1" s="153" t="s">
        <v>111</v>
      </c>
      <c r="C1" s="153"/>
      <c r="D1" s="153"/>
      <c r="E1" s="153"/>
      <c r="F1" s="153"/>
      <c r="G1" s="153"/>
      <c r="H1" s="153"/>
      <c r="I1" s="153"/>
    </row>
    <row r="4" spans="1:9" ht="12.75">
      <c r="A4" s="154" t="s">
        <v>221</v>
      </c>
      <c r="B4" s="154"/>
      <c r="C4" s="154"/>
      <c r="D4" s="154"/>
      <c r="E4" s="154"/>
      <c r="F4" s="154"/>
      <c r="G4" s="154"/>
      <c r="H4" s="154"/>
      <c r="I4" s="154"/>
    </row>
    <row r="5" spans="1:9" ht="12.75">
      <c r="A5" s="154" t="s">
        <v>211</v>
      </c>
      <c r="B5" s="154"/>
      <c r="C5" s="154"/>
      <c r="D5" s="154"/>
      <c r="E5" s="154"/>
      <c r="F5" s="154"/>
      <c r="G5" s="154"/>
      <c r="H5" s="154"/>
      <c r="I5" s="154"/>
    </row>
    <row r="8" spans="1:9" ht="12.75">
      <c r="A8" s="116"/>
      <c r="B8" s="110"/>
      <c r="C8" s="155" t="s">
        <v>260</v>
      </c>
      <c r="D8" s="156"/>
      <c r="E8" s="156"/>
      <c r="F8" s="156"/>
      <c r="G8" s="156"/>
      <c r="H8" s="156"/>
      <c r="I8" s="156"/>
    </row>
    <row r="9" spans="1:9" ht="12.75">
      <c r="A9" s="63" t="s">
        <v>44</v>
      </c>
      <c r="B9" s="112" t="s">
        <v>18</v>
      </c>
      <c r="C9" s="157" t="s">
        <v>45</v>
      </c>
      <c r="D9" s="157" t="s">
        <v>46</v>
      </c>
      <c r="E9" s="157" t="s">
        <v>47</v>
      </c>
      <c r="F9" s="112" t="s">
        <v>112</v>
      </c>
      <c r="G9" s="157" t="s">
        <v>48</v>
      </c>
      <c r="H9" s="157" t="s">
        <v>29</v>
      </c>
      <c r="I9" s="114" t="s">
        <v>261</v>
      </c>
    </row>
    <row r="10" spans="1:9" ht="12.75">
      <c r="A10" s="117"/>
      <c r="B10" s="111"/>
      <c r="C10" s="158"/>
      <c r="D10" s="158"/>
      <c r="E10" s="158"/>
      <c r="F10" s="113" t="s">
        <v>113</v>
      </c>
      <c r="G10" s="158"/>
      <c r="H10" s="158"/>
      <c r="I10" s="115" t="s">
        <v>114</v>
      </c>
    </row>
    <row r="12" spans="1:9" ht="12.75">
      <c r="A12" s="159" t="s">
        <v>49</v>
      </c>
      <c r="B12" s="159"/>
      <c r="C12" s="159"/>
      <c r="D12" s="159"/>
      <c r="E12" s="159"/>
      <c r="F12" s="159"/>
      <c r="G12" s="159"/>
      <c r="H12" s="159"/>
      <c r="I12" s="159"/>
    </row>
    <row r="13" ht="12.75">
      <c r="A13" s="120"/>
    </row>
    <row r="14" spans="1:9" ht="12.75">
      <c r="A14" s="63">
        <v>1995</v>
      </c>
      <c r="B14" s="100">
        <v>36235775</v>
      </c>
      <c r="C14" s="100">
        <v>5599633</v>
      </c>
      <c r="D14" s="100">
        <v>3921948</v>
      </c>
      <c r="E14" s="100">
        <v>16648351</v>
      </c>
      <c r="F14" s="100" t="s">
        <v>55</v>
      </c>
      <c r="G14" s="100">
        <v>10065849</v>
      </c>
      <c r="H14" s="100" t="s">
        <v>55</v>
      </c>
      <c r="I14" s="100" t="s">
        <v>55</v>
      </c>
    </row>
    <row r="15" ht="12.75">
      <c r="A15" s="63"/>
    </row>
    <row r="16" spans="1:9" ht="12.75">
      <c r="A16" s="63">
        <v>2000</v>
      </c>
      <c r="B16" s="100">
        <v>38168400</v>
      </c>
      <c r="C16" s="100">
        <v>4142457</v>
      </c>
      <c r="D16" s="100">
        <v>2185843</v>
      </c>
      <c r="E16" s="100">
        <v>18173531</v>
      </c>
      <c r="F16" s="100" t="s">
        <v>55</v>
      </c>
      <c r="G16" s="100">
        <v>13666570</v>
      </c>
      <c r="H16" s="100" t="s">
        <v>55</v>
      </c>
      <c r="I16" s="100" t="s">
        <v>55</v>
      </c>
    </row>
    <row r="17" ht="12.75">
      <c r="A17" s="63"/>
    </row>
    <row r="18" spans="1:9" ht="12.75">
      <c r="A18" s="63">
        <v>2001</v>
      </c>
      <c r="B18" s="100">
        <v>37418742</v>
      </c>
      <c r="C18" s="100">
        <v>3153912</v>
      </c>
      <c r="D18" s="100">
        <v>2490502</v>
      </c>
      <c r="E18" s="100">
        <v>17218066</v>
      </c>
      <c r="F18" s="100" t="s">
        <v>55</v>
      </c>
      <c r="G18" s="100">
        <v>14556265</v>
      </c>
      <c r="H18" s="100" t="s">
        <v>55</v>
      </c>
      <c r="I18" s="100" t="s">
        <v>55</v>
      </c>
    </row>
    <row r="19" ht="12.75">
      <c r="A19" s="63"/>
    </row>
    <row r="20" spans="1:9" ht="12.75">
      <c r="A20" s="63">
        <v>2002</v>
      </c>
      <c r="B20" s="100">
        <v>37133225</v>
      </c>
      <c r="C20" s="100">
        <v>3230699</v>
      </c>
      <c r="D20" s="100">
        <v>2192679</v>
      </c>
      <c r="E20" s="100">
        <v>16625593</v>
      </c>
      <c r="F20" s="100" t="s">
        <v>55</v>
      </c>
      <c r="G20" s="100">
        <v>15083307</v>
      </c>
      <c r="H20" s="100" t="s">
        <v>55</v>
      </c>
      <c r="I20" s="100" t="s">
        <v>55</v>
      </c>
    </row>
    <row r="21" ht="12.75">
      <c r="A21" s="63"/>
    </row>
    <row r="22" spans="1:9" ht="12.75">
      <c r="A22" s="63" t="s">
        <v>301</v>
      </c>
      <c r="B22" s="100">
        <v>55271208.95430001</v>
      </c>
      <c r="C22" s="100">
        <v>3303337.2282800004</v>
      </c>
      <c r="D22" s="100">
        <v>2862257.06574</v>
      </c>
      <c r="E22" s="100">
        <v>18546137.874</v>
      </c>
      <c r="F22" s="100">
        <v>11646096.83366</v>
      </c>
      <c r="G22" s="100">
        <v>16263756.4788</v>
      </c>
      <c r="H22" s="100">
        <v>1591812.9108</v>
      </c>
      <c r="I22" s="100">
        <v>1057810.57382</v>
      </c>
    </row>
    <row r="23" spans="1:9" ht="12.75">
      <c r="A23" s="63"/>
      <c r="B23" s="122"/>
      <c r="C23" s="123"/>
      <c r="D23" s="123"/>
      <c r="E23" s="123"/>
      <c r="F23" s="123"/>
      <c r="G23" s="123"/>
      <c r="H23" s="123"/>
      <c r="I23" s="123"/>
    </row>
    <row r="24" spans="1:9" ht="12.75">
      <c r="A24" s="118">
        <v>2004</v>
      </c>
      <c r="B24" s="100">
        <v>60021434.04426001</v>
      </c>
      <c r="C24" s="100">
        <v>3424920.32281</v>
      </c>
      <c r="D24" s="100">
        <v>4022856.6042799996</v>
      </c>
      <c r="E24" s="100">
        <v>19161434.09261</v>
      </c>
      <c r="F24" s="100">
        <v>13831443.82367</v>
      </c>
      <c r="G24" s="100">
        <v>17336684.988</v>
      </c>
      <c r="H24" s="100">
        <v>1495859.8464000002</v>
      </c>
      <c r="I24" s="100">
        <v>748234.36649</v>
      </c>
    </row>
    <row r="25" spans="2:3" ht="12.75">
      <c r="B25" s="124"/>
      <c r="C25" s="124"/>
    </row>
    <row r="26" spans="1:9" ht="12.75">
      <c r="A26" s="159" t="s">
        <v>262</v>
      </c>
      <c r="B26" s="159"/>
      <c r="C26" s="159"/>
      <c r="D26" s="159"/>
      <c r="E26" s="159"/>
      <c r="F26" s="159"/>
      <c r="G26" s="159"/>
      <c r="H26" s="159"/>
      <c r="I26" s="159"/>
    </row>
    <row r="28" spans="1:9" ht="12.75">
      <c r="A28" s="63">
        <v>1995</v>
      </c>
      <c r="B28" s="125">
        <v>100</v>
      </c>
      <c r="C28" s="126">
        <v>100</v>
      </c>
      <c r="D28" s="126">
        <v>100</v>
      </c>
      <c r="E28" s="126">
        <v>100</v>
      </c>
      <c r="F28" s="100" t="s">
        <v>55</v>
      </c>
      <c r="G28" s="126">
        <v>100</v>
      </c>
      <c r="H28" s="100" t="s">
        <v>55</v>
      </c>
      <c r="I28" s="100" t="s">
        <v>55</v>
      </c>
    </row>
    <row r="29" spans="1:9" ht="12.75">
      <c r="A29" s="63"/>
      <c r="F29" s="100"/>
      <c r="H29" s="100"/>
      <c r="I29" s="100"/>
    </row>
    <row r="30" spans="1:9" ht="12.75">
      <c r="A30" s="63">
        <v>2000</v>
      </c>
      <c r="B30" s="125">
        <f>B16*100/B14</f>
        <v>105.33347223841632</v>
      </c>
      <c r="C30" s="126">
        <f>C16*100/C14</f>
        <v>73.97729458341287</v>
      </c>
      <c r="D30" s="126">
        <f>D16*100/D14</f>
        <v>55.73360483106864</v>
      </c>
      <c r="E30" s="126">
        <f>E16*100/E14</f>
        <v>109.16114755149023</v>
      </c>
      <c r="F30" s="100" t="s">
        <v>55</v>
      </c>
      <c r="G30" s="126">
        <f>G16*100/G14</f>
        <v>135.77165721440883</v>
      </c>
      <c r="H30" s="100" t="s">
        <v>55</v>
      </c>
      <c r="I30" s="100" t="s">
        <v>55</v>
      </c>
    </row>
    <row r="31" spans="1:9" ht="12.75">
      <c r="A31" s="63"/>
      <c r="F31" s="100"/>
      <c r="H31" s="100"/>
      <c r="I31" s="100"/>
    </row>
    <row r="32" spans="1:9" ht="12.75">
      <c r="A32" s="63">
        <v>2001</v>
      </c>
      <c r="B32" s="126">
        <f>B18*100/B14</f>
        <v>103.26463833048969</v>
      </c>
      <c r="C32" s="126">
        <f>C18*100/C14</f>
        <v>56.323548346829156</v>
      </c>
      <c r="D32" s="126">
        <f>D18*100/D14</f>
        <v>63.501657849619626</v>
      </c>
      <c r="E32" s="126">
        <f>E18*100/E14</f>
        <v>103.42205062831748</v>
      </c>
      <c r="F32" s="100" t="s">
        <v>55</v>
      </c>
      <c r="G32" s="126">
        <f>G18*100/G14</f>
        <v>144.61040494448108</v>
      </c>
      <c r="H32" s="100" t="s">
        <v>55</v>
      </c>
      <c r="I32" s="100" t="s">
        <v>55</v>
      </c>
    </row>
    <row r="33" ht="12.75">
      <c r="A33" s="63"/>
    </row>
    <row r="34" spans="1:9" ht="12.75">
      <c r="A34" s="63">
        <v>2002</v>
      </c>
      <c r="B34" s="126">
        <f>B20*100/B14</f>
        <v>102.4766960276136</v>
      </c>
      <c r="C34" s="126">
        <f>C20*100/C14</f>
        <v>57.69483464362754</v>
      </c>
      <c r="D34" s="126">
        <f>D20*100/D14</f>
        <v>55.90790596917654</v>
      </c>
      <c r="E34" s="126">
        <f>E20*100/E14</f>
        <v>99.86330177685466</v>
      </c>
      <c r="F34" s="100" t="s">
        <v>55</v>
      </c>
      <c r="G34" s="126">
        <f>G20*100/G14</f>
        <v>149.84634679101583</v>
      </c>
      <c r="H34" s="100" t="s">
        <v>55</v>
      </c>
      <c r="I34" s="100" t="s">
        <v>55</v>
      </c>
    </row>
    <row r="35" ht="12.75">
      <c r="A35" s="63"/>
    </row>
    <row r="36" spans="1:9" ht="12.75">
      <c r="A36" s="63" t="s">
        <v>301</v>
      </c>
      <c r="B36" s="126">
        <f>B22*100/B14</f>
        <v>152.53215628560451</v>
      </c>
      <c r="C36" s="126">
        <f>C22*100/C14</f>
        <v>58.99203087559489</v>
      </c>
      <c r="D36" s="126">
        <f>D22*100/D14</f>
        <v>72.98049504327952</v>
      </c>
      <c r="E36" s="126">
        <f>E22*100/E14</f>
        <v>111.39924833396414</v>
      </c>
      <c r="F36" s="100" t="s">
        <v>55</v>
      </c>
      <c r="G36" s="126">
        <f>G22*100/G14</f>
        <v>161.57361866644334</v>
      </c>
      <c r="H36" s="100" t="s">
        <v>55</v>
      </c>
      <c r="I36" s="100" t="s">
        <v>55</v>
      </c>
    </row>
    <row r="37" ht="12.75">
      <c r="A37" s="63"/>
    </row>
    <row r="38" spans="1:9" ht="12.75">
      <c r="A38" s="119">
        <v>2004</v>
      </c>
      <c r="B38" s="126">
        <f>B24*100/B14</f>
        <v>165.64136973546172</v>
      </c>
      <c r="C38" s="126">
        <f>C24*100/C14</f>
        <v>61.16329985929434</v>
      </c>
      <c r="D38" s="126">
        <f>D24*100/D14</f>
        <v>102.57292050481036</v>
      </c>
      <c r="E38" s="126">
        <f>E24*100/E14</f>
        <v>115.09508715073343</v>
      </c>
      <c r="F38" s="100" t="s">
        <v>55</v>
      </c>
      <c r="G38" s="126">
        <f>G24*100/G14</f>
        <v>172.23271467712263</v>
      </c>
      <c r="H38" s="100" t="s">
        <v>55</v>
      </c>
      <c r="I38" s="100" t="s">
        <v>55</v>
      </c>
    </row>
    <row r="40" spans="1:9" ht="12.75">
      <c r="A40" s="159" t="s">
        <v>263</v>
      </c>
      <c r="B40" s="159"/>
      <c r="C40" s="159"/>
      <c r="D40" s="159"/>
      <c r="E40" s="159"/>
      <c r="F40" s="159"/>
      <c r="G40" s="159"/>
      <c r="H40" s="159"/>
      <c r="I40" s="159"/>
    </row>
    <row r="42" spans="1:9" ht="12.75">
      <c r="A42" s="63">
        <v>1995</v>
      </c>
      <c r="B42" s="100" t="s">
        <v>55</v>
      </c>
      <c r="C42" s="100" t="s">
        <v>55</v>
      </c>
      <c r="D42" s="100" t="s">
        <v>55</v>
      </c>
      <c r="E42" s="100" t="s">
        <v>55</v>
      </c>
      <c r="F42" s="100" t="s">
        <v>55</v>
      </c>
      <c r="G42" s="100" t="s">
        <v>55</v>
      </c>
      <c r="H42" s="100" t="s">
        <v>55</v>
      </c>
      <c r="I42" s="100" t="s">
        <v>55</v>
      </c>
    </row>
    <row r="43" ht="12.75">
      <c r="A43" s="63"/>
    </row>
    <row r="44" spans="1:9" ht="12.75">
      <c r="A44" s="63">
        <v>2000</v>
      </c>
      <c r="B44" s="126">
        <v>3.1</v>
      </c>
      <c r="C44" s="126">
        <v>-22.4</v>
      </c>
      <c r="D44" s="126">
        <v>-16.3</v>
      </c>
      <c r="E44" s="126">
        <v>8.9</v>
      </c>
      <c r="F44" s="100" t="s">
        <v>55</v>
      </c>
      <c r="G44" s="126">
        <v>10.2</v>
      </c>
      <c r="H44" s="100" t="s">
        <v>55</v>
      </c>
      <c r="I44" s="100" t="s">
        <v>55</v>
      </c>
    </row>
    <row r="45" ht="12.75">
      <c r="A45" s="63"/>
    </row>
    <row r="46" spans="1:9" ht="12.75">
      <c r="A46" s="63">
        <v>2001</v>
      </c>
      <c r="B46" s="126">
        <f>B18*100/B16-100</f>
        <v>-1.964080233910778</v>
      </c>
      <c r="C46" s="126">
        <f>C18*100/C16-100</f>
        <v>-23.863735942219805</v>
      </c>
      <c r="D46" s="126">
        <f>D18*100/D16-100</f>
        <v>13.937826275720624</v>
      </c>
      <c r="E46" s="126">
        <f>E18*100/E16-100</f>
        <v>-5.257453821164418</v>
      </c>
      <c r="F46" s="100" t="s">
        <v>55</v>
      </c>
      <c r="G46" s="126">
        <f>G18*100/G16-100</f>
        <v>6.510009461042529</v>
      </c>
      <c r="H46" s="100" t="s">
        <v>55</v>
      </c>
      <c r="I46" s="100" t="s">
        <v>55</v>
      </c>
    </row>
    <row r="47" ht="12.75">
      <c r="A47" s="63"/>
    </row>
    <row r="48" spans="1:9" ht="12.75">
      <c r="A48" s="63">
        <v>2002</v>
      </c>
      <c r="B48" s="126">
        <f>B20*100/B18-100</f>
        <v>-0.7630320655889449</v>
      </c>
      <c r="C48" s="126">
        <f>C20*100/C18-100</f>
        <v>2.4346589251697566</v>
      </c>
      <c r="D48" s="126">
        <f>D20*100/D18-100</f>
        <v>-11.958352171570226</v>
      </c>
      <c r="E48" s="126">
        <f>E20*100/E18-100</f>
        <v>-3.4409962187390875</v>
      </c>
      <c r="F48" s="100" t="s">
        <v>55</v>
      </c>
      <c r="G48" s="126">
        <f>G20*100/G18-100</f>
        <v>3.620722760955502</v>
      </c>
      <c r="H48" s="100" t="s">
        <v>55</v>
      </c>
      <c r="I48" s="100" t="s">
        <v>55</v>
      </c>
    </row>
    <row r="49" ht="12.75">
      <c r="A49" s="63"/>
    </row>
    <row r="50" spans="1:9" ht="12.75">
      <c r="A50" s="63" t="s">
        <v>301</v>
      </c>
      <c r="B50" s="126">
        <f>B22*100/B20-100</f>
        <v>48.84570072839085</v>
      </c>
      <c r="C50" s="126">
        <f>C22*100/C20-100</f>
        <v>2.2483749888182274</v>
      </c>
      <c r="D50" s="126">
        <f>D22*100/D20-100</f>
        <v>30.536985383633436</v>
      </c>
      <c r="E50" s="126">
        <f>E22*100/E20-100</f>
        <v>11.551737577119809</v>
      </c>
      <c r="F50" s="100" t="s">
        <v>55</v>
      </c>
      <c r="G50" s="126">
        <f>G22*100/G20-100</f>
        <v>7.826198053251858</v>
      </c>
      <c r="H50" s="100" t="s">
        <v>55</v>
      </c>
      <c r="I50" s="100" t="s">
        <v>55</v>
      </c>
    </row>
    <row r="51" ht="12.75">
      <c r="A51" s="63"/>
    </row>
    <row r="52" spans="1:9" ht="12.75">
      <c r="A52" s="119">
        <v>2004</v>
      </c>
      <c r="B52" s="126">
        <f aca="true" t="shared" si="0" ref="B52:I52">B24*100/B22-100</f>
        <v>8.594393319472417</v>
      </c>
      <c r="C52" s="126">
        <f t="shared" si="0"/>
        <v>3.6806140617167813</v>
      </c>
      <c r="D52" s="126">
        <f t="shared" si="0"/>
        <v>40.54840330143239</v>
      </c>
      <c r="E52" s="126">
        <f t="shared" si="0"/>
        <v>3.3176514851245145</v>
      </c>
      <c r="F52" s="126">
        <f t="shared" si="0"/>
        <v>18.76463008356437</v>
      </c>
      <c r="G52" s="126">
        <f t="shared" si="0"/>
        <v>6.597052228361733</v>
      </c>
      <c r="H52" s="126">
        <f t="shared" si="0"/>
        <v>-6.027910927784632</v>
      </c>
      <c r="I52" s="126">
        <f t="shared" si="0"/>
        <v>-29.265750881280027</v>
      </c>
    </row>
    <row r="54" ht="12.75">
      <c r="A54" s="43" t="s">
        <v>300</v>
      </c>
    </row>
  </sheetData>
  <mergeCells count="12">
    <mergeCell ref="H9:H10"/>
    <mergeCell ref="A12:I12"/>
    <mergeCell ref="A26:I26"/>
    <mergeCell ref="A40:I40"/>
    <mergeCell ref="C9:C10"/>
    <mergeCell ref="D9:D10"/>
    <mergeCell ref="E9:E10"/>
    <mergeCell ref="G9:G10"/>
    <mergeCell ref="B1:I1"/>
    <mergeCell ref="A4:I4"/>
    <mergeCell ref="A5:I5"/>
    <mergeCell ref="C8:I8"/>
  </mergeCells>
  <printOptions/>
  <pageMargins left="0.5118110236220472" right="0.4330708661417323" top="0.3937007874015748" bottom="0.5118110236220472" header="0.5118110236220472"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2005-11-22T10:09:49Z</cp:lastPrinted>
  <dcterms:created xsi:type="dcterms:W3CDTF">2000-05-02T13:53:06Z</dcterms:created>
  <dcterms:modified xsi:type="dcterms:W3CDTF">2008-02-25T15:16:33Z</dcterms:modified>
  <cp:category/>
  <cp:version/>
  <cp:contentType/>
  <cp:contentStatus/>
</cp:coreProperties>
</file>